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ami.montague\Downloads\"/>
    </mc:Choice>
  </mc:AlternateContent>
  <xr:revisionPtr revIDLastSave="0" documentId="8_{A3F5F39A-13F9-4829-AC53-14BDA148F6BA}" xr6:coauthVersionLast="36" xr6:coauthVersionMax="36" xr10:uidLastSave="{00000000-0000-0000-0000-000000000000}"/>
  <bookViews>
    <workbookView xWindow="0" yWindow="0" windowWidth="25600" windowHeight="10530" tabRatio="865" firstSheet="1" activeTab="1" xr2:uid="{00000000-000D-0000-FFFF-FFFF00000000}"/>
  </bookViews>
  <sheets>
    <sheet name="INSTRUCTIONS" sheetId="6" r:id="rId1"/>
    <sheet name="District Plan" sheetId="5" r:id="rId2"/>
    <sheet name="Dallas Comm.Charter School Plan" sheetId="18" r:id="rId3"/>
    <sheet name="Luckiamute Valley Charter Plan" sheetId="14" r:id="rId4"/>
    <sheet name="Example District Plan" sheetId="12" r:id="rId5"/>
    <sheet name="Example Charter School Plan" sheetId="15" r:id="rId6"/>
    <sheet name="Dropdown Values" sheetId="3" state="hidden" r:id="rId7"/>
    <sheet name="Indirect Rates 21-22" sheetId="1" r:id="rId8"/>
    <sheet name="Charter School IDs" sheetId="13" r:id="rId9"/>
    <sheet name="ESSER III Allocations" sheetId="7" r:id="rId10"/>
    <sheet name="Accessible PDF" sheetId="17" r:id="rId11"/>
  </sheets>
  <definedNames>
    <definedName name="_xlnm.Print_Area" localSheetId="9">'ESSER III Allocations'!$A$2:$H$203</definedName>
    <definedName name="_xlnm.Print_Titles" localSheetId="2">'Dallas Comm.Charter School Plan'!$1:$20</definedName>
    <definedName name="_xlnm.Print_Titles" localSheetId="1">'District Plan'!$1:$20</definedName>
    <definedName name="_xlnm.Print_Titles" localSheetId="9">'ESSER III Allocations'!$3:$3</definedName>
    <definedName name="_xlnm.Print_Titles" localSheetId="5">'Example Charter School Plan'!$1:$20</definedName>
    <definedName name="_xlnm.Print_Titles" localSheetId="4">'Example District Plan'!$1:$20</definedName>
    <definedName name="_xlnm.Print_Titles" localSheetId="3">'Luckiamute Valley Charter Plan'!$1:$20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5" l="1"/>
  <c r="K45" i="18" l="1"/>
  <c r="K44" i="18"/>
  <c r="K43" i="18"/>
  <c r="K42" i="18"/>
  <c r="K41" i="18"/>
  <c r="K40" i="18"/>
  <c r="K39" i="18"/>
  <c r="K38" i="18"/>
  <c r="K37" i="18"/>
  <c r="K36" i="18"/>
  <c r="K35" i="18"/>
  <c r="K34" i="18"/>
  <c r="K33" i="18"/>
  <c r="K32" i="18"/>
  <c r="K31" i="18"/>
  <c r="K30" i="18"/>
  <c r="K29" i="18"/>
  <c r="K28" i="18"/>
  <c r="K27" i="18"/>
  <c r="K26" i="18"/>
  <c r="K25" i="18"/>
  <c r="K24" i="18"/>
  <c r="K23" i="18"/>
  <c r="K22" i="18"/>
  <c r="K21" i="18"/>
  <c r="G17" i="18"/>
  <c r="F17" i="18"/>
  <c r="E17" i="18"/>
  <c r="G16" i="18"/>
  <c r="F16" i="18"/>
  <c r="E16" i="18"/>
  <c r="H16" i="18" s="1"/>
  <c r="D16" i="18"/>
  <c r="G15" i="18"/>
  <c r="F15" i="18"/>
  <c r="E15" i="18"/>
  <c r="D15" i="18"/>
  <c r="C4" i="18"/>
  <c r="I16" i="18" l="1"/>
  <c r="H15" i="18"/>
  <c r="I15" i="18" s="1"/>
  <c r="H17" i="18"/>
  <c r="F18" i="18"/>
  <c r="G18" i="18"/>
  <c r="E18" i="18"/>
  <c r="D17" i="18"/>
  <c r="K24" i="14"/>
  <c r="K29" i="12"/>
  <c r="K30" i="12"/>
  <c r="K31" i="12"/>
  <c r="K32" i="12"/>
  <c r="K33" i="12"/>
  <c r="K34" i="12"/>
  <c r="K35" i="12"/>
  <c r="K36" i="12"/>
  <c r="K37" i="12"/>
  <c r="K38" i="12"/>
  <c r="K39" i="12"/>
  <c r="K40" i="12"/>
  <c r="K41" i="12"/>
  <c r="K42" i="12"/>
  <c r="K43" i="12"/>
  <c r="K44" i="12"/>
  <c r="K45" i="12"/>
  <c r="H18" i="18" l="1"/>
  <c r="I17" i="18"/>
  <c r="I18" i="18" s="1"/>
  <c r="D18" i="18"/>
  <c r="D16" i="15"/>
  <c r="K45" i="15"/>
  <c r="K44" i="15"/>
  <c r="K43" i="15"/>
  <c r="K42" i="15"/>
  <c r="K41" i="15"/>
  <c r="K40" i="15"/>
  <c r="K39" i="15"/>
  <c r="K38" i="15"/>
  <c r="K37" i="15"/>
  <c r="K36" i="15"/>
  <c r="K35" i="15"/>
  <c r="K34" i="15"/>
  <c r="K33" i="15"/>
  <c r="K32" i="15"/>
  <c r="K31" i="15"/>
  <c r="K30" i="15"/>
  <c r="K29" i="15"/>
  <c r="K28" i="15"/>
  <c r="K27" i="15"/>
  <c r="K26" i="15"/>
  <c r="K25" i="15"/>
  <c r="K23" i="15"/>
  <c r="K24" i="15"/>
  <c r="K22" i="15"/>
  <c r="K21" i="15"/>
  <c r="G17" i="15"/>
  <c r="F17" i="15"/>
  <c r="E17" i="15"/>
  <c r="G16" i="15"/>
  <c r="F16" i="15"/>
  <c r="E16" i="15"/>
  <c r="G15" i="15"/>
  <c r="F15" i="15"/>
  <c r="E15" i="15"/>
  <c r="D15" i="15"/>
  <c r="K27" i="12"/>
  <c r="H17" i="15" l="1"/>
  <c r="H15" i="15"/>
  <c r="I15" i="15" s="1"/>
  <c r="F18" i="15"/>
  <c r="G18" i="15"/>
  <c r="E18" i="15"/>
  <c r="H16" i="15"/>
  <c r="D17" i="15"/>
  <c r="D16" i="14"/>
  <c r="C4" i="14"/>
  <c r="K45" i="14"/>
  <c r="K44" i="14"/>
  <c r="K43" i="14"/>
  <c r="K42" i="14"/>
  <c r="K41" i="14"/>
  <c r="K40" i="14"/>
  <c r="K39" i="14"/>
  <c r="K38" i="14"/>
  <c r="K37" i="14"/>
  <c r="K36" i="14"/>
  <c r="K35" i="14"/>
  <c r="K34" i="14"/>
  <c r="K33" i="14"/>
  <c r="K32" i="14"/>
  <c r="K31" i="14"/>
  <c r="K30" i="14"/>
  <c r="K29" i="14"/>
  <c r="K28" i="14"/>
  <c r="K27" i="14"/>
  <c r="K26" i="14"/>
  <c r="K25" i="14"/>
  <c r="K23" i="14"/>
  <c r="K22" i="14"/>
  <c r="K21" i="14"/>
  <c r="G17" i="14"/>
  <c r="F17" i="14"/>
  <c r="E17" i="14"/>
  <c r="G16" i="14"/>
  <c r="F16" i="14"/>
  <c r="E16" i="14"/>
  <c r="G15" i="14"/>
  <c r="F15" i="14"/>
  <c r="E15" i="14"/>
  <c r="H15" i="14" l="1"/>
  <c r="H16" i="14"/>
  <c r="I16" i="14" s="1"/>
  <c r="F18" i="14"/>
  <c r="G18" i="14"/>
  <c r="H17" i="14"/>
  <c r="I17" i="15"/>
  <c r="H18" i="15"/>
  <c r="I16" i="15"/>
  <c r="D18" i="15"/>
  <c r="D15" i="14"/>
  <c r="E18" i="14"/>
  <c r="K28" i="12"/>
  <c r="K26" i="12"/>
  <c r="K25" i="12"/>
  <c r="K24" i="12"/>
  <c r="K23" i="12"/>
  <c r="K22" i="12"/>
  <c r="K21" i="12"/>
  <c r="G17" i="12"/>
  <c r="F17" i="12"/>
  <c r="E17" i="12"/>
  <c r="G16" i="12"/>
  <c r="F16" i="12"/>
  <c r="E16" i="12"/>
  <c r="G15" i="12"/>
  <c r="F15" i="12"/>
  <c r="E15" i="12"/>
  <c r="C5" i="12"/>
  <c r="D16" i="12" s="1"/>
  <c r="C4" i="12"/>
  <c r="G17" i="5"/>
  <c r="F17" i="5"/>
  <c r="E17" i="5"/>
  <c r="G16" i="5"/>
  <c r="F16" i="5"/>
  <c r="E16" i="5"/>
  <c r="D203" i="7"/>
  <c r="E203" i="7"/>
  <c r="F203" i="7"/>
  <c r="H18" i="14" l="1"/>
  <c r="I18" i="15"/>
  <c r="I15" i="14"/>
  <c r="D17" i="14"/>
  <c r="I17" i="14" s="1"/>
  <c r="F18" i="12"/>
  <c r="H17" i="12"/>
  <c r="H15" i="12"/>
  <c r="H16" i="12"/>
  <c r="I16" i="12" s="1"/>
  <c r="G18" i="12"/>
  <c r="D15" i="12"/>
  <c r="D17" i="12" s="1"/>
  <c r="E18" i="12"/>
  <c r="H17" i="5"/>
  <c r="H16" i="5"/>
  <c r="I18" i="14" l="1"/>
  <c r="D18" i="14"/>
  <c r="I17" i="12"/>
  <c r="H18" i="12"/>
  <c r="I15" i="12"/>
  <c r="D18" i="12"/>
  <c r="I18" i="12" l="1"/>
  <c r="K22" i="5" l="1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21" i="5"/>
  <c r="G15" i="5"/>
  <c r="F15" i="5"/>
  <c r="E15" i="5"/>
  <c r="E18" i="5" s="1"/>
  <c r="G18" i="5" l="1"/>
  <c r="H15" i="5"/>
  <c r="F18" i="5"/>
  <c r="C4" i="5"/>
  <c r="H18" i="5" l="1"/>
  <c r="G200" i="7"/>
  <c r="G199" i="7"/>
  <c r="G198" i="7"/>
  <c r="G197" i="7"/>
  <c r="G196" i="7"/>
  <c r="G195" i="7"/>
  <c r="G194" i="7"/>
  <c r="G193" i="7"/>
  <c r="G192" i="7"/>
  <c r="G191" i="7"/>
  <c r="G190" i="7"/>
  <c r="G189" i="7"/>
  <c r="G188" i="7"/>
  <c r="G187" i="7"/>
  <c r="G186" i="7"/>
  <c r="G185" i="7"/>
  <c r="G184" i="7"/>
  <c r="G183" i="7"/>
  <c r="G182" i="7"/>
  <c r="G181" i="7"/>
  <c r="G180" i="7"/>
  <c r="G179" i="7"/>
  <c r="G178" i="7"/>
  <c r="G177" i="7"/>
  <c r="G176" i="7"/>
  <c r="G175" i="7"/>
  <c r="G174" i="7"/>
  <c r="G173" i="7"/>
  <c r="G172" i="7"/>
  <c r="G171" i="7"/>
  <c r="G170" i="7"/>
  <c r="G169" i="7"/>
  <c r="G168" i="7"/>
  <c r="G167" i="7"/>
  <c r="G166" i="7"/>
  <c r="G165" i="7"/>
  <c r="G164" i="7"/>
  <c r="G163" i="7"/>
  <c r="G162" i="7"/>
  <c r="G161" i="7"/>
  <c r="G160" i="7"/>
  <c r="G159" i="7"/>
  <c r="G158" i="7"/>
  <c r="G157" i="7"/>
  <c r="G156" i="7"/>
  <c r="G155" i="7"/>
  <c r="G154" i="7"/>
  <c r="G153" i="7"/>
  <c r="G152" i="7"/>
  <c r="G151" i="7"/>
  <c r="G150" i="7"/>
  <c r="G149" i="7"/>
  <c r="G148" i="7"/>
  <c r="G147" i="7"/>
  <c r="G146" i="7"/>
  <c r="G145" i="7"/>
  <c r="G144" i="7"/>
  <c r="G143" i="7"/>
  <c r="G142" i="7"/>
  <c r="G141" i="7"/>
  <c r="G140" i="7"/>
  <c r="G139" i="7"/>
  <c r="G138" i="7"/>
  <c r="G137" i="7"/>
  <c r="G136" i="7"/>
  <c r="G135" i="7"/>
  <c r="G134" i="7"/>
  <c r="G133" i="7"/>
  <c r="G132" i="7"/>
  <c r="G131" i="7"/>
  <c r="G130" i="7"/>
  <c r="G129" i="7"/>
  <c r="G128" i="7"/>
  <c r="G127" i="7"/>
  <c r="G126" i="7"/>
  <c r="G125" i="7"/>
  <c r="G124" i="7"/>
  <c r="G123" i="7"/>
  <c r="G122" i="7"/>
  <c r="G121" i="7"/>
  <c r="G120" i="7"/>
  <c r="G119" i="7"/>
  <c r="G118" i="7"/>
  <c r="G117" i="7"/>
  <c r="G116" i="7"/>
  <c r="G115" i="7"/>
  <c r="G114" i="7"/>
  <c r="G113" i="7"/>
  <c r="G112" i="7"/>
  <c r="G111" i="7"/>
  <c r="G110" i="7"/>
  <c r="G109" i="7"/>
  <c r="G108" i="7"/>
  <c r="G107" i="7"/>
  <c r="G106" i="7"/>
  <c r="G105" i="7"/>
  <c r="G104" i="7"/>
  <c r="G103" i="7"/>
  <c r="G102" i="7"/>
  <c r="G101" i="7"/>
  <c r="G100" i="7"/>
  <c r="G99" i="7"/>
  <c r="G98" i="7"/>
  <c r="G97" i="7"/>
  <c r="G96" i="7"/>
  <c r="G95" i="7"/>
  <c r="G94" i="7"/>
  <c r="G93" i="7"/>
  <c r="G92" i="7"/>
  <c r="G91" i="7"/>
  <c r="G90" i="7"/>
  <c r="G89" i="7"/>
  <c r="G88" i="7"/>
  <c r="G87" i="7"/>
  <c r="G86" i="7"/>
  <c r="G85" i="7"/>
  <c r="G84" i="7"/>
  <c r="G83" i="7"/>
  <c r="G82" i="7"/>
  <c r="G81" i="7"/>
  <c r="G80" i="7"/>
  <c r="G79" i="7"/>
  <c r="G78" i="7"/>
  <c r="G77" i="7"/>
  <c r="G76" i="7"/>
  <c r="G75" i="7"/>
  <c r="G74" i="7"/>
  <c r="G73" i="7"/>
  <c r="G72" i="7"/>
  <c r="G71" i="7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2" i="7"/>
  <c r="G53" i="7"/>
  <c r="G51" i="7"/>
  <c r="G50" i="7"/>
  <c r="G49" i="7"/>
  <c r="G48" i="7"/>
  <c r="G47" i="7"/>
  <c r="G46" i="7"/>
  <c r="C5" i="5" s="1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G4" i="7"/>
  <c r="G203" i="7" s="1"/>
  <c r="D16" i="5" l="1"/>
  <c r="D15" i="5"/>
  <c r="I15" i="5"/>
  <c r="I16" i="5"/>
  <c r="D17" i="5"/>
  <c r="I17" i="5" s="1"/>
  <c r="I18" i="5" l="1"/>
  <c r="D18" i="5"/>
</calcChain>
</file>

<file path=xl/sharedStrings.xml><?xml version="1.0" encoding="utf-8"?>
<sst xmlns="http://schemas.openxmlformats.org/spreadsheetml/2006/main" count="1171" uniqueCount="462">
  <si>
    <t>.</t>
  </si>
  <si>
    <t>Instructions</t>
  </si>
  <si>
    <t>Please note the following items:</t>
  </si>
  <si>
    <t>*</t>
  </si>
  <si>
    <r>
      <t xml:space="preserve">This form must be submitted to ODE </t>
    </r>
    <r>
      <rPr>
        <b/>
        <u/>
        <sz val="12"/>
        <color rgb="FFC00000"/>
        <rFont val="Calibri"/>
        <family val="2"/>
      </rPr>
      <t>in Excel format</t>
    </r>
    <r>
      <rPr>
        <b/>
        <sz val="12"/>
        <color theme="1"/>
        <rFont val="Calibri"/>
        <family val="2"/>
      </rPr>
      <t>.</t>
    </r>
  </si>
  <si>
    <t>The completed version of this document must be posted on your district's website in a 
location that is easy for members of the public to find. It can be posted as an Excel file or PDF.</t>
  </si>
  <si>
    <r>
      <t>Please note that this document must be posted in an accessible format (i.e. can be read using a screen reader). This Excel file is already accessible and can be posted as is.</t>
    </r>
    <r>
      <rPr>
        <b/>
        <sz val="11"/>
        <color theme="1"/>
        <rFont val="Calibri"/>
        <family val="2"/>
      </rPr>
      <t xml:space="preserve"> </t>
    </r>
    <r>
      <rPr>
        <b/>
        <sz val="11"/>
        <color rgb="FFC00000"/>
        <rFont val="Calibri"/>
        <family val="2"/>
      </rPr>
      <t>If you choose to post this document as a PDF, please follow the instructions on the</t>
    </r>
    <r>
      <rPr>
        <b/>
        <sz val="11"/>
        <color theme="1"/>
        <rFont val="Calibri"/>
        <family val="2"/>
      </rPr>
      <t xml:space="preserve"> </t>
    </r>
    <r>
      <rPr>
        <b/>
        <i/>
        <sz val="11"/>
        <color rgb="FF1A75BC"/>
        <rFont val="Calibri"/>
        <family val="2"/>
      </rPr>
      <t>Accessible PDF</t>
    </r>
    <r>
      <rPr>
        <b/>
        <sz val="11"/>
        <color theme="1"/>
        <rFont val="Calibri"/>
        <family val="2"/>
      </rPr>
      <t xml:space="preserve"> </t>
    </r>
    <r>
      <rPr>
        <b/>
        <sz val="11"/>
        <color rgb="FFC00000"/>
        <rFont val="Calibri"/>
        <family val="2"/>
      </rPr>
      <t>tab</t>
    </r>
    <r>
      <rPr>
        <sz val="11"/>
        <color theme="1"/>
        <rFont val="Calibri"/>
        <family val="2"/>
      </rPr>
      <t xml:space="preserve"> to</t>
    </r>
    <r>
      <rPr>
        <sz val="11"/>
        <color theme="1"/>
        <rFont val="Calibri"/>
        <family val="2"/>
      </rPr>
      <t xml:space="preserve"> convert the document to an accessible PDF. </t>
    </r>
    <r>
      <rPr>
        <sz val="11"/>
        <rFont val="Calibri"/>
        <family val="2"/>
      </rPr>
      <t xml:space="preserve">Using the "Save As" or "Print to PDF" options will result in a PDF that is </t>
    </r>
    <r>
      <rPr>
        <u/>
        <sz val="11"/>
        <rFont val="Calibri"/>
        <family val="2"/>
      </rPr>
      <t>NOT</t>
    </r>
    <r>
      <rPr>
        <sz val="11"/>
        <rFont val="Calibri"/>
        <family val="2"/>
      </rPr>
      <t xml:space="preserve"> accessible. </t>
    </r>
  </si>
  <si>
    <r>
      <rPr>
        <b/>
        <sz val="12"/>
        <color rgb="FFC00000"/>
        <rFont val="Calibri"/>
        <family val="2"/>
      </rPr>
      <t>Required:</t>
    </r>
    <r>
      <rPr>
        <b/>
        <sz val="12"/>
        <color theme="1"/>
        <rFont val="Calibri"/>
        <family val="2"/>
      </rPr>
      <t xml:space="preserve"> Complete the  </t>
    </r>
    <r>
      <rPr>
        <b/>
        <i/>
        <sz val="12"/>
        <color rgb="FF1A75BC"/>
        <rFont val="Calibri"/>
        <family val="2"/>
      </rPr>
      <t>District Plan</t>
    </r>
    <r>
      <rPr>
        <b/>
        <i/>
        <sz val="12"/>
        <color theme="1"/>
        <rFont val="Calibri"/>
        <family val="2"/>
      </rPr>
      <t xml:space="preserve"> </t>
    </r>
    <r>
      <rPr>
        <b/>
        <sz val="12"/>
        <color theme="1"/>
        <rFont val="Calibri"/>
        <family val="2"/>
      </rPr>
      <t>Tab</t>
    </r>
  </si>
  <si>
    <r>
      <rPr>
        <sz val="11"/>
        <color theme="1"/>
        <rFont val="Calibri"/>
        <family val="2"/>
      </rPr>
      <t xml:space="preserve">See the </t>
    </r>
    <r>
      <rPr>
        <i/>
        <sz val="11"/>
        <color rgb="FF1A75BC"/>
        <rFont val="Calibri"/>
        <family val="2"/>
      </rPr>
      <t>Example District Plan</t>
    </r>
    <r>
      <rPr>
        <sz val="11"/>
        <color theme="1"/>
        <rFont val="Calibri"/>
        <family val="2"/>
      </rPr>
      <t xml:space="preserve"> tab for an example of how to fill in the </t>
    </r>
    <r>
      <rPr>
        <i/>
        <sz val="11"/>
        <color rgb="FF1A75BC"/>
        <rFont val="Calibri"/>
        <family val="2"/>
      </rPr>
      <t>District Plan</t>
    </r>
    <r>
      <rPr>
        <sz val="11"/>
        <color theme="1"/>
        <rFont val="Calibri"/>
        <family val="2"/>
      </rPr>
      <t xml:space="preserve"> tab.</t>
    </r>
  </si>
  <si>
    <t>1)</t>
  </si>
  <si>
    <r>
      <t xml:space="preserve">Enter your district's four digit institution ID (assigned by ODE) in the </t>
    </r>
    <r>
      <rPr>
        <i/>
        <sz val="11"/>
        <color rgb="FF1A75BC"/>
        <rFont val="Calibri"/>
        <family val="2"/>
      </rPr>
      <t>District ID</t>
    </r>
    <r>
      <rPr>
        <sz val="11"/>
        <color theme="1"/>
        <rFont val="Calibri"/>
        <family val="2"/>
      </rPr>
      <t xml:space="preserve"> field.</t>
    </r>
  </si>
  <si>
    <r>
      <t xml:space="preserve">Your district's name, ESSER III Grant Amount, and the </t>
    </r>
    <r>
      <rPr>
        <i/>
        <sz val="11"/>
        <color rgb="FF1A75BC"/>
        <rFont val="Calibri"/>
        <family val="2"/>
      </rPr>
      <t>Total Amount</t>
    </r>
    <r>
      <rPr>
        <sz val="11"/>
        <color theme="1"/>
        <rFont val="Calibri"/>
        <family val="2"/>
      </rPr>
      <t xml:space="preserve"> column of the budget summary table will autofill. The rest of this table will autofill as you enter line items in table below.</t>
    </r>
  </si>
  <si>
    <r>
      <rPr>
        <b/>
        <sz val="11"/>
        <color theme="1"/>
        <rFont val="Calibri"/>
        <family val="2"/>
      </rPr>
      <t>Note:</t>
    </r>
    <r>
      <rPr>
        <sz val="11"/>
        <color theme="1"/>
        <rFont val="Calibri"/>
        <family val="2"/>
      </rPr>
      <t xml:space="preserve"> The </t>
    </r>
    <r>
      <rPr>
        <i/>
        <sz val="11"/>
        <color rgb="FF1A75BC"/>
        <rFont val="Calibri"/>
        <family val="2"/>
      </rPr>
      <t>Allowed for Indirect/Administrative Expenses</t>
    </r>
    <r>
      <rPr>
        <sz val="11"/>
        <color theme="1"/>
        <rFont val="Calibri"/>
        <family val="2"/>
      </rPr>
      <t xml:space="preserve"> </t>
    </r>
    <r>
      <rPr>
        <i/>
        <sz val="11"/>
        <color rgb="FF1A75BC"/>
        <rFont val="Calibri"/>
        <family val="2"/>
      </rPr>
      <t>Total Amount</t>
    </r>
    <r>
      <rPr>
        <sz val="11"/>
        <color theme="1"/>
        <rFont val="Calibri"/>
        <family val="2"/>
      </rPr>
      <t xml:space="preserve"> is calculated based on your district's federally negotiated indirect rate as found on the </t>
    </r>
    <r>
      <rPr>
        <i/>
        <sz val="11"/>
        <color rgb="FF1A75BC"/>
        <rFont val="Calibri"/>
        <family val="2"/>
      </rPr>
      <t>Indirect Rates 21-22</t>
    </r>
    <r>
      <rPr>
        <sz val="11"/>
        <color theme="1"/>
        <rFont val="Calibri"/>
        <family val="2"/>
      </rPr>
      <t xml:space="preserve"> tab. If the rate listed 
on this tab is incorrect, overwrite the cell with the correct rate. The amount on the </t>
    </r>
    <r>
      <rPr>
        <i/>
        <sz val="11"/>
        <color rgb="FF1A75BC"/>
        <rFont val="Calibri"/>
        <family val="2"/>
      </rPr>
      <t>District Plan</t>
    </r>
    <r>
      <rPr>
        <sz val="11"/>
        <color theme="1"/>
        <rFont val="Calibri"/>
        <family val="2"/>
      </rPr>
      <t xml:space="preserve"> tab 
will automatically update.</t>
    </r>
  </si>
  <si>
    <t>2)</t>
  </si>
  <si>
    <t>For each planned expenditure, fill in each column (if applicable) of the table beginning in cell B21.</t>
  </si>
  <si>
    <t>a)</t>
  </si>
  <si>
    <t>Each line item must have a Spending Category number assigned.</t>
  </si>
  <si>
    <t>b)</t>
  </si>
  <si>
    <r>
      <t xml:space="preserve">Use the </t>
    </r>
    <r>
      <rPr>
        <i/>
        <sz val="11"/>
        <color rgb="FF1A75BC"/>
        <rFont val="Calibri"/>
        <family val="2"/>
      </rPr>
      <t>Address Unfinished Learning</t>
    </r>
    <r>
      <rPr>
        <sz val="11"/>
        <color theme="1"/>
        <rFont val="Calibri"/>
        <family val="2"/>
      </rPr>
      <t xml:space="preserve"> column to indicate whether each line item addresses unfinished learning for the purposes of meeting the ESSER III requirement to spend 20% of your district's allocation on addressing unfinished learning.</t>
    </r>
  </si>
  <si>
    <r>
      <t xml:space="preserve">The "Yes" or "No" options in these columns determine which </t>
    </r>
    <r>
      <rPr>
        <i/>
        <sz val="11"/>
        <color rgb="FF1A75BC"/>
        <rFont val="Calibri"/>
        <family val="2"/>
      </rPr>
      <t>Budget Category</t>
    </r>
    <r>
      <rPr>
        <sz val="11"/>
        <color theme="1"/>
        <rFont val="Calibri"/>
        <family val="2"/>
      </rPr>
      <t xml:space="preserve"> in the budget 
summary table the line item will be counted towards.</t>
    </r>
  </si>
  <si>
    <r>
      <rPr>
        <b/>
        <sz val="12"/>
        <color rgb="FFC00000"/>
        <rFont val="Calibri"/>
        <family val="2"/>
      </rPr>
      <t>If Applicable:</t>
    </r>
    <r>
      <rPr>
        <b/>
        <sz val="12"/>
        <rFont val="Calibri"/>
        <family val="2"/>
      </rPr>
      <t xml:space="preserve"> C</t>
    </r>
    <r>
      <rPr>
        <b/>
        <sz val="12"/>
        <color theme="1"/>
        <rFont val="Calibri"/>
        <family val="2"/>
      </rPr>
      <t xml:space="preserve">omplete the  </t>
    </r>
    <r>
      <rPr>
        <b/>
        <i/>
        <sz val="12"/>
        <color rgb="FF1A75BC"/>
        <rFont val="Calibri"/>
        <family val="2"/>
      </rPr>
      <t>Charter School Plan</t>
    </r>
    <r>
      <rPr>
        <b/>
        <i/>
        <sz val="12"/>
        <color theme="1"/>
        <rFont val="Calibri"/>
        <family val="2"/>
      </rPr>
      <t xml:space="preserve"> </t>
    </r>
    <r>
      <rPr>
        <b/>
        <sz val="12"/>
        <color theme="1"/>
        <rFont val="Calibri"/>
        <family val="2"/>
      </rPr>
      <t>Tab</t>
    </r>
  </si>
  <si>
    <r>
      <rPr>
        <sz val="11"/>
        <color theme="1"/>
        <rFont val="Calibri"/>
        <family val="2"/>
      </rPr>
      <t xml:space="preserve">See the </t>
    </r>
    <r>
      <rPr>
        <i/>
        <sz val="11"/>
        <color rgb="FF1A75BC"/>
        <rFont val="Calibri"/>
        <family val="2"/>
      </rPr>
      <t>Example Charter School Plan</t>
    </r>
    <r>
      <rPr>
        <sz val="11"/>
        <color theme="1"/>
        <rFont val="Calibri"/>
        <family val="2"/>
      </rPr>
      <t xml:space="preserve"> tab for an example of how to fill in the </t>
    </r>
    <r>
      <rPr>
        <i/>
        <sz val="11"/>
        <color rgb="FF1A75BC"/>
        <rFont val="Calibri"/>
        <family val="2"/>
      </rPr>
      <t>Charter School Plan</t>
    </r>
    <r>
      <rPr>
        <sz val="11"/>
        <color theme="1"/>
        <rFont val="Calibri"/>
        <family val="2"/>
      </rPr>
      <t xml:space="preserve"> tab. </t>
    </r>
  </si>
  <si>
    <r>
      <t xml:space="preserve">You may use this tab if your district is passing through a portion of their allocation to their charter school(s). Please make a </t>
    </r>
    <r>
      <rPr>
        <b/>
        <sz val="11"/>
        <color theme="1"/>
        <rFont val="Calibri"/>
        <family val="2"/>
      </rPr>
      <t>copy of this tab for each charter school and rename each tab</t>
    </r>
    <r>
      <rPr>
        <sz val="11"/>
        <color theme="1"/>
        <rFont val="Calibri"/>
        <family val="2"/>
      </rPr>
      <t xml:space="preserve"> with the charter school's name.</t>
    </r>
  </si>
  <si>
    <r>
      <rPr>
        <b/>
        <sz val="11"/>
        <color theme="1"/>
        <rFont val="Calibri"/>
        <family val="2"/>
      </rPr>
      <t>Note:</t>
    </r>
    <r>
      <rPr>
        <sz val="11"/>
        <color theme="1"/>
        <rFont val="Calibri"/>
        <family val="2"/>
      </rPr>
      <t xml:space="preserve"> If your district will be passing through funds to their charter school(s), be sure to list the total amount being passed through as a line item on the </t>
    </r>
    <r>
      <rPr>
        <i/>
        <sz val="11"/>
        <color rgb="FF1A75BC"/>
        <rFont val="Calibri"/>
        <family val="2"/>
      </rPr>
      <t>District Plan</t>
    </r>
    <r>
      <rPr>
        <sz val="11"/>
        <color theme="1"/>
        <rFont val="Calibri"/>
        <family val="2"/>
      </rPr>
      <t xml:space="preserve"> tab.</t>
    </r>
  </si>
  <si>
    <t xml:space="preserve"> ESSER III District Integrated Planning Tool (IPT)</t>
  </si>
  <si>
    <t>District ID:</t>
  </si>
  <si>
    <t>Date Updated:</t>
  </si>
  <si>
    <t>District Name:</t>
  </si>
  <si>
    <t>ESSER III Grant:</t>
  </si>
  <si>
    <t>Category #</t>
  </si>
  <si>
    <t>Spending Category Description</t>
  </si>
  <si>
    <t>Addressing Physical Health &amp; Safety</t>
  </si>
  <si>
    <r>
      <t xml:space="preserve">Meeting Students’ Academic, Social, Emotional, and Other Needs
</t>
    </r>
    <r>
      <rPr>
        <i/>
        <sz val="11"/>
        <color theme="1"/>
        <rFont val="Calibri"/>
        <family val="2"/>
      </rPr>
      <t>(Excluding Mental Health Supports)</t>
    </r>
  </si>
  <si>
    <t>Mental Health Supports for Students and Staff</t>
  </si>
  <si>
    <t>Operational Continuity and Other Uses</t>
  </si>
  <si>
    <t>Indirect/Administrative Expenses</t>
  </si>
  <si>
    <t>Budget Category</t>
  </si>
  <si>
    <t>Total 
Amount</t>
  </si>
  <si>
    <t>Year 1 Planned Expenditures</t>
  </si>
  <si>
    <t>Year 2 Planned Expenditures</t>
  </si>
  <si>
    <t>Year 3 Planned Expenditures</t>
  </si>
  <si>
    <t>Total Planned Expenditures</t>
  </si>
  <si>
    <t>Not Yet Planned for Specific Use</t>
  </si>
  <si>
    <r>
      <rPr>
        <b/>
        <sz val="11"/>
        <color theme="1"/>
        <rFont val="Calibri"/>
        <family val="2"/>
      </rPr>
      <t xml:space="preserve">Address Unfinished Learning </t>
    </r>
    <r>
      <rPr>
        <sz val="11"/>
        <color theme="1"/>
        <rFont val="Calibri"/>
        <family val="2"/>
      </rPr>
      <t>(</t>
    </r>
    <r>
      <rPr>
        <b/>
        <i/>
        <sz val="11"/>
        <color theme="1"/>
        <rFont val="Calibri"/>
        <family val="2"/>
      </rPr>
      <t xml:space="preserve">Required </t>
    </r>
    <r>
      <rPr>
        <i/>
        <sz val="11"/>
        <color theme="1"/>
        <rFont val="Calibri"/>
        <family val="2"/>
      </rPr>
      <t>20% of total grant amount</t>
    </r>
    <r>
      <rPr>
        <sz val="11"/>
        <color theme="1"/>
        <rFont val="Calibri"/>
        <family val="2"/>
      </rPr>
      <t>)</t>
    </r>
  </si>
  <si>
    <t>Allowed for Indirect/Administrative Expenses</t>
  </si>
  <si>
    <r>
      <rPr>
        <b/>
        <sz val="11"/>
        <color theme="1"/>
        <rFont val="Calibri"/>
        <family val="2"/>
      </rPr>
      <t>All Other Activities</t>
    </r>
    <r>
      <rPr>
        <sz val="11"/>
        <color theme="1"/>
        <rFont val="Calibri"/>
        <family val="2"/>
      </rPr>
      <t xml:space="preserve"> (</t>
    </r>
    <r>
      <rPr>
        <i/>
        <sz val="11"/>
        <color theme="1"/>
        <rFont val="Calibri"/>
        <family val="2"/>
      </rPr>
      <t>Total grant less Unfinished Learning &amp; Indirect</t>
    </r>
    <r>
      <rPr>
        <sz val="11"/>
        <color theme="1"/>
        <rFont val="Calibri"/>
        <family val="2"/>
      </rPr>
      <t>)</t>
    </r>
  </si>
  <si>
    <t>Total Grant Amount</t>
  </si>
  <si>
    <t>Spending Category #</t>
  </si>
  <si>
    <t>Planned Expenditure Description</t>
  </si>
  <si>
    <t>Does this Expenditure Include FTE?</t>
  </si>
  <si>
    <t>Year 1 
(2021-22 FY) Expenditures</t>
  </si>
  <si>
    <t>Address Unfinished 
Learning?</t>
  </si>
  <si>
    <t>Year 2
(2022-23 FY) Expenditures</t>
  </si>
  <si>
    <r>
      <t>Address</t>
    </r>
    <r>
      <rPr>
        <sz val="11"/>
        <color rgb="FFAAD4F4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Unfinished 
</t>
    </r>
    <r>
      <rPr>
        <sz val="11"/>
        <color rgb="FFAAD4F4"/>
        <rFont val="Calibri"/>
        <family val="2"/>
      </rPr>
      <t>..</t>
    </r>
    <r>
      <rPr>
        <sz val="11"/>
        <color theme="1"/>
        <rFont val="Calibri"/>
        <family val="2"/>
      </rPr>
      <t>Learning?</t>
    </r>
    <r>
      <rPr>
        <sz val="11"/>
        <color rgb="FFAAD4F4"/>
        <rFont val="Calibri"/>
        <family val="2"/>
      </rPr>
      <t>..</t>
    </r>
  </si>
  <si>
    <t>Year 3
(Jul 2023 - Sep 24) Expenditures</t>
  </si>
  <si>
    <r>
      <t xml:space="preserve">Address Unfinished 
</t>
    </r>
    <r>
      <rPr>
        <sz val="11"/>
        <color rgb="FFAAD4F4"/>
        <rFont val="Calibri"/>
        <family val="2"/>
      </rPr>
      <t>...</t>
    </r>
    <r>
      <rPr>
        <sz val="11"/>
        <color theme="1"/>
        <rFont val="Calibri"/>
        <family val="2"/>
      </rPr>
      <t>Learning?</t>
    </r>
    <r>
      <rPr>
        <sz val="11"/>
        <color rgb="FFAAD4F4"/>
        <rFont val="Calibri"/>
        <family val="2"/>
      </rPr>
      <t>...</t>
    </r>
  </si>
  <si>
    <t>Total Planned Expenditures (2021-24)</t>
  </si>
  <si>
    <t>(must select)</t>
  </si>
  <si>
    <t>(enter expenditure description)</t>
  </si>
  <si>
    <t>(select)</t>
  </si>
  <si>
    <t>(enter amount)</t>
  </si>
  <si>
    <t>FTE for establishing Dallas Virtual Academy, providing on-line instruction to students, K-12</t>
  </si>
  <si>
    <t>Yes</t>
  </si>
  <si>
    <t xml:space="preserve">FTE and technology equipment investments to provide access to instruction for unmet needs and and digital access with underserved populations.  </t>
  </si>
  <si>
    <t>Purchases of formative assessment tool and high-quality instructional materials.</t>
  </si>
  <si>
    <t>No</t>
  </si>
  <si>
    <t>FTE for summer programing and recovery services</t>
  </si>
  <si>
    <t>FTE for office of Whole Child Administrator</t>
  </si>
  <si>
    <t>Teacher Mentoring FTE and supply purchases to make teaching jobs and roles more rewarding, collaborative, and sustainable while also tending to teacher mental health and well-being.</t>
  </si>
  <si>
    <t>FTE for school psychologist &amp; School Based Mental Health Contract</t>
  </si>
  <si>
    <t>FTE for school nursing</t>
  </si>
  <si>
    <t>Dallas Coomunity Charter School pass through allocation</t>
  </si>
  <si>
    <t xml:space="preserve">Luckiamute Valley Charter School pass through allocation </t>
  </si>
  <si>
    <t>Additional Classroom Support (Temp Teachers) &amp; ELL Support</t>
  </si>
  <si>
    <t>Custodial Sanitation and PPE</t>
  </si>
  <si>
    <t>Indirect</t>
  </si>
  <si>
    <t>Hall Monitors - Student Safety</t>
  </si>
  <si>
    <t>School ID:</t>
  </si>
  <si>
    <t>00/00/00</t>
  </si>
  <si>
    <t>School Name:</t>
  </si>
  <si>
    <t>Licensed Skill Development Teacher</t>
  </si>
  <si>
    <t>Early Childhood Playground/Physical Fitness Equipment</t>
  </si>
  <si>
    <t>Community CTE Center and Makerspace</t>
  </si>
  <si>
    <t>Resources and materials to implement high dosage tutoring</t>
  </si>
  <si>
    <t>Implement modifications or improvements to school building that enable more space for both social distancing and high quality learning.</t>
  </si>
  <si>
    <t>FTE and extended hours to implement high dosage tutoring</t>
  </si>
  <si>
    <t>Extended hours to provide extended day learning</t>
  </si>
  <si>
    <t>Transportation, students snacks, and facilities to provide extended day learning</t>
  </si>
  <si>
    <t>Upgrade air ventilation systems to provide efficient airflow throughout the school facility</t>
  </si>
  <si>
    <t>Acquisition of PPE that improve health and safety of students and staff</t>
  </si>
  <si>
    <t>Example Charter School pass through allocation</t>
  </si>
  <si>
    <t>Administrative expenses</t>
  </si>
  <si>
    <t>Example Charter School</t>
  </si>
  <si>
    <t xml:space="preserve">School counselor </t>
  </si>
  <si>
    <t>Purchase additional books and study materials to avoid sharing; summer learning packets</t>
  </si>
  <si>
    <t>School District Indirect Rates 2021-22 FY</t>
  </si>
  <si>
    <t>Dist ID</t>
  </si>
  <si>
    <t>District Name</t>
  </si>
  <si>
    <t>Status</t>
  </si>
  <si>
    <t>Final Rate</t>
  </si>
  <si>
    <t>Adel SD 21</t>
  </si>
  <si>
    <t>Finalized</t>
  </si>
  <si>
    <t>Adrian SD 61</t>
  </si>
  <si>
    <t>No Rate</t>
  </si>
  <si>
    <t>Alsea SD 7J</t>
  </si>
  <si>
    <t>Amity SD 4J</t>
  </si>
  <si>
    <t>Annex SD 29</t>
  </si>
  <si>
    <t>Arlington SD 3</t>
  </si>
  <si>
    <t>Arock SD 81</t>
  </si>
  <si>
    <t>Ashland SD 5</t>
  </si>
  <si>
    <t>Ashwood SD 8</t>
  </si>
  <si>
    <t>Astoria SD 1</t>
  </si>
  <si>
    <t>Athena-Weston SD 29RJ</t>
  </si>
  <si>
    <t>Baker SD 5J</t>
  </si>
  <si>
    <t>Bandon SD 54</t>
  </si>
  <si>
    <t>Banks SD 13</t>
  </si>
  <si>
    <t>Beaverton SD 48J</t>
  </si>
  <si>
    <t>Bend-LaPine Administrative SD 1</t>
  </si>
  <si>
    <t>Bethel SD 52</t>
  </si>
  <si>
    <t>Blachly SD 90</t>
  </si>
  <si>
    <t>Black Butte SD 41</t>
  </si>
  <si>
    <t>Brookings-Harbor SD 17C</t>
  </si>
  <si>
    <t>Burnt River SD 30J</t>
  </si>
  <si>
    <t>Butte Falls SD 91</t>
  </si>
  <si>
    <t>Camas Valley SD 21J</t>
  </si>
  <si>
    <t>Canby SD 86</t>
  </si>
  <si>
    <t>Cascade SD 5</t>
  </si>
  <si>
    <t>Centennial SD 28J</t>
  </si>
  <si>
    <t>Central Curry SD 1</t>
  </si>
  <si>
    <t>Central Linn SD 552</t>
  </si>
  <si>
    <t>Central Point SD 6</t>
  </si>
  <si>
    <t>Central SD 13J</t>
  </si>
  <si>
    <t>Clatskanie SD 6J</t>
  </si>
  <si>
    <t>Colton SD 53</t>
  </si>
  <si>
    <t>Condon SD 25J</t>
  </si>
  <si>
    <t>Coos Bay SD 9</t>
  </si>
  <si>
    <t>Coquille SD 8</t>
  </si>
  <si>
    <t>Corbett SD 39</t>
  </si>
  <si>
    <t>Corvallis SD 509J</t>
  </si>
  <si>
    <t>Cove SD 15</t>
  </si>
  <si>
    <t>Creswell SD 40</t>
  </si>
  <si>
    <t>Crook County SD</t>
  </si>
  <si>
    <t>Crow-Applegate-Lorane SD 66</t>
  </si>
  <si>
    <t>Culver SD 4</t>
  </si>
  <si>
    <t>Dallas SD 2</t>
  </si>
  <si>
    <t>David Douglas SD 40</t>
  </si>
  <si>
    <t>Dayton SD 8</t>
  </si>
  <si>
    <t>Dayville SD 16J</t>
  </si>
  <si>
    <t>Diamond SD 7</t>
  </si>
  <si>
    <t>Double O SD 28</t>
  </si>
  <si>
    <t>Douglas County SD 4</t>
  </si>
  <si>
    <t>Douglas County SD 15</t>
  </si>
  <si>
    <t>Drewsey SD 13</t>
  </si>
  <si>
    <t>Dufur SD 29</t>
  </si>
  <si>
    <t>Eagle Point SD 9</t>
  </si>
  <si>
    <t>Echo SD 5</t>
  </si>
  <si>
    <t>Elgin SD 23</t>
  </si>
  <si>
    <t>Elkton SD 34</t>
  </si>
  <si>
    <t>Enterprise SD 21</t>
  </si>
  <si>
    <t>Estacada SD 108</t>
  </si>
  <si>
    <t>Eugene SD 4J</t>
  </si>
  <si>
    <t>Falls City SD 57</t>
  </si>
  <si>
    <t>Fern Ridge SD 28J</t>
  </si>
  <si>
    <t>Forest Grove SD 15</t>
  </si>
  <si>
    <t>Fossil SD 21J</t>
  </si>
  <si>
    <t>Frenchglen SD 16</t>
  </si>
  <si>
    <t>Gaston SD 511J</t>
  </si>
  <si>
    <t>Gervais SD 1</t>
  </si>
  <si>
    <t>Gladstone SD 115</t>
  </si>
  <si>
    <t>Glendale SD 77</t>
  </si>
  <si>
    <t>Glide SD 12</t>
  </si>
  <si>
    <t>Grants Pass SD 7</t>
  </si>
  <si>
    <t>Greater Albany Public SD 8J</t>
  </si>
  <si>
    <t>Gresham-Barlow SD 10J</t>
  </si>
  <si>
    <t>Harney County SD 3</t>
  </si>
  <si>
    <t>Harney County SD 4</t>
  </si>
  <si>
    <t>Harney County Union High SD 1J</t>
  </si>
  <si>
    <t>Harper SD 66</t>
  </si>
  <si>
    <t>Harrisburg SD 7J</t>
  </si>
  <si>
    <t>Helix SD 1</t>
  </si>
  <si>
    <t>Hermiston SD 8</t>
  </si>
  <si>
    <t>Hillsboro SD 1J</t>
  </si>
  <si>
    <t>Hood River County SD</t>
  </si>
  <si>
    <t>Huntington SD 16J</t>
  </si>
  <si>
    <t>Imbler SD 11</t>
  </si>
  <si>
    <t>Ione SD R2</t>
  </si>
  <si>
    <t>Jefferson County SD 509J</t>
  </si>
  <si>
    <t>Jefferson SD 14J</t>
  </si>
  <si>
    <t>Jewell SD 8</t>
  </si>
  <si>
    <t>John Day SD 3</t>
  </si>
  <si>
    <t>Jordan Valley SD 3</t>
  </si>
  <si>
    <t>Joseph SD 6</t>
  </si>
  <si>
    <t>Junction City SD 69</t>
  </si>
  <si>
    <t>Juntura SD 12</t>
  </si>
  <si>
    <t>Klamath County SD</t>
  </si>
  <si>
    <t>Klamath Falls City Schools</t>
  </si>
  <si>
    <t>Knappa SD 4</t>
  </si>
  <si>
    <t>La Grande SD 1</t>
  </si>
  <si>
    <t>Lake County SD 7</t>
  </si>
  <si>
    <t>Lake Oswego SD 7J</t>
  </si>
  <si>
    <t>Lebanon Community SD 9</t>
  </si>
  <si>
    <t>Lincoln County SD</t>
  </si>
  <si>
    <t>Long Creek SD 17</t>
  </si>
  <si>
    <t>Lowell SD 71</t>
  </si>
  <si>
    <t>Malheur County SD 51</t>
  </si>
  <si>
    <t>Mapleton SD 32</t>
  </si>
  <si>
    <t>Marcola SD 79J</t>
  </si>
  <si>
    <t>McKenzie SD 68</t>
  </si>
  <si>
    <t>McMinnville SD 40</t>
  </si>
  <si>
    <t>Medford SD 549C</t>
  </si>
  <si>
    <t>Milton-Freewater Unified SD 7</t>
  </si>
  <si>
    <t>Mitchell SD 55</t>
  </si>
  <si>
    <t>Molalla River SD 35</t>
  </si>
  <si>
    <t>Monroe SD 1J</t>
  </si>
  <si>
    <t>Monument SD 8</t>
  </si>
  <si>
    <t>Morrow SD 1</t>
  </si>
  <si>
    <t>Mt Angel SD 91</t>
  </si>
  <si>
    <t>Myrtle Point SD 41</t>
  </si>
  <si>
    <t>Neah-Kah-Nie SD 56</t>
  </si>
  <si>
    <t>Nestucca Valley SD 101</t>
  </si>
  <si>
    <t>Newberg SD 29J</t>
  </si>
  <si>
    <t>North Bend SD 13</t>
  </si>
  <si>
    <t>North Clackamas SD 12</t>
  </si>
  <si>
    <t>North Douglas SD 22</t>
  </si>
  <si>
    <t>North Lake SD 14</t>
  </si>
  <si>
    <t>North Marion SD 15</t>
  </si>
  <si>
    <t>North Powder SD 8J</t>
  </si>
  <si>
    <t>North Santiam SD 29J</t>
  </si>
  <si>
    <t>North Wasco County SD 21</t>
  </si>
  <si>
    <t>Nyssa SD 26</t>
  </si>
  <si>
    <t>Oakland SD 1</t>
  </si>
  <si>
    <t>Oakridge SD 76</t>
  </si>
  <si>
    <t>Ontario SD 8C</t>
  </si>
  <si>
    <t>Oregon City SD 62</t>
  </si>
  <si>
    <t>Oregon Trail SD 46</t>
  </si>
  <si>
    <t>Paisley SD 11</t>
  </si>
  <si>
    <t>Parkrose SD 3</t>
  </si>
  <si>
    <t>Pendleton SD 16</t>
  </si>
  <si>
    <t>Perrydale SD 21</t>
  </si>
  <si>
    <t>Philomath SD 17J</t>
  </si>
  <si>
    <t>Phoenix-Talent SD 4</t>
  </si>
  <si>
    <t>Pilot Rock SD 2</t>
  </si>
  <si>
    <t>Pine Creek SD 5</t>
  </si>
  <si>
    <t>Pine Eagle SD 61</t>
  </si>
  <si>
    <t>Pinehurst SD 94</t>
  </si>
  <si>
    <t>Pleasant Hill SD 1</t>
  </si>
  <si>
    <t>Plush SD 18</t>
  </si>
  <si>
    <t>Port Orford-Langlois SD 2CJ</t>
  </si>
  <si>
    <t>Portland SD 1J</t>
  </si>
  <si>
    <t>Powers SD 31</t>
  </si>
  <si>
    <t>Prairie City SD 4</t>
  </si>
  <si>
    <t>Prospect SD 59</t>
  </si>
  <si>
    <t>Rainier SD 13</t>
  </si>
  <si>
    <t>Redmond SD 2J</t>
  </si>
  <si>
    <t>Reedsport SD 105</t>
  </si>
  <si>
    <t>Reynolds SD 7</t>
  </si>
  <si>
    <t>Riddle SD 70</t>
  </si>
  <si>
    <t>Riverdale SD 51J</t>
  </si>
  <si>
    <t>Rogue River SD 35</t>
  </si>
  <si>
    <t>Salem-Keizer SD 24J</t>
  </si>
  <si>
    <t>Santiam Canyon SD 129J</t>
  </si>
  <si>
    <t>Scappoose SD 1J</t>
  </si>
  <si>
    <t>Scio SD 95</t>
  </si>
  <si>
    <t>Seaside SD 10</t>
  </si>
  <si>
    <t>Sheridan SD 48J</t>
  </si>
  <si>
    <t>Sherman County SD</t>
  </si>
  <si>
    <t>Sherwood SD 88J</t>
  </si>
  <si>
    <t>Silver Falls SD 4J</t>
  </si>
  <si>
    <t>Sisters SD 6</t>
  </si>
  <si>
    <t>Siuslaw SD 97J</t>
  </si>
  <si>
    <t>South Harney SD 33</t>
  </si>
  <si>
    <t>South Lane SD 45J3</t>
  </si>
  <si>
    <t>South Umpqua SD 19</t>
  </si>
  <si>
    <t>South Wasco County SD 1</t>
  </si>
  <si>
    <t>Spray SD 1</t>
  </si>
  <si>
    <t>Springfield SD 19</t>
  </si>
  <si>
    <t>St Helens SD 502</t>
  </si>
  <si>
    <t>St Paul SD 45</t>
  </si>
  <si>
    <t>Stanfield SD 61</t>
  </si>
  <si>
    <t>Suntex SD 10</t>
  </si>
  <si>
    <t>Sutherlin SD 130</t>
  </si>
  <si>
    <t>Sweet Home SD 55</t>
  </si>
  <si>
    <t>Three Rivers/Josephine County SD</t>
  </si>
  <si>
    <t>Tigard-Tualatin SD 23J</t>
  </si>
  <si>
    <t>Tillamook SD 9</t>
  </si>
  <si>
    <t>Troy SD 54</t>
  </si>
  <si>
    <t>Ukiah SD 80R</t>
  </si>
  <si>
    <t>Umatilla SD 6R</t>
  </si>
  <si>
    <t>Union SD 5</t>
  </si>
  <si>
    <t>Vale SD 84</t>
  </si>
  <si>
    <t>Vernonia SD 47J</t>
  </si>
  <si>
    <t>Wallowa SD 12</t>
  </si>
  <si>
    <t>Warrenton-Hammond SD 30</t>
  </si>
  <si>
    <t>West Linn-Wilsonville SD 3J</t>
  </si>
  <si>
    <t>Willamina SD 30J</t>
  </si>
  <si>
    <t>Winston-Dillard SD 116</t>
  </si>
  <si>
    <t>Woodburn SD 103</t>
  </si>
  <si>
    <t>Yamhill Carlton SD 1</t>
  </si>
  <si>
    <t>Yoncalla SD 32</t>
  </si>
  <si>
    <t>Example SD</t>
  </si>
  <si>
    <t>-</t>
  </si>
  <si>
    <t>Charter School Institution IDs</t>
  </si>
  <si>
    <t>School ID</t>
  </si>
  <si>
    <t>School Name</t>
  </si>
  <si>
    <t>Academy for Character Education</t>
  </si>
  <si>
    <t>Alliance Charter Academy</t>
  </si>
  <si>
    <t>Alsea Charter School</t>
  </si>
  <si>
    <t>Annex Charter School</t>
  </si>
  <si>
    <t>Arco Iris Spanish Immersion School</t>
  </si>
  <si>
    <t>Arlington Community Charter School</t>
  </si>
  <si>
    <t>Armadillo Technical Institute</t>
  </si>
  <si>
    <t>Arthur Academy</t>
  </si>
  <si>
    <t>Baker Early College</t>
  </si>
  <si>
    <t>Baker Web Academy</t>
  </si>
  <si>
    <t>Bend International School</t>
  </si>
  <si>
    <t>Bethany Charter School</t>
  </si>
  <si>
    <t>Bridge Charter Academy</t>
  </si>
  <si>
    <t>Bridges Community School</t>
  </si>
  <si>
    <t>Burnt River School</t>
  </si>
  <si>
    <t>Butte Falls Charter School</t>
  </si>
  <si>
    <t>Camas Valley School</t>
  </si>
  <si>
    <t>Cascade Heights Public Charter School</t>
  </si>
  <si>
    <t>Cascade Virtual Academy</t>
  </si>
  <si>
    <t>Center for Advanced Learning</t>
  </si>
  <si>
    <t>Childs Way Charter School</t>
  </si>
  <si>
    <t>City View Charter School</t>
  </si>
  <si>
    <t>Clackamas Academy of Industrial Sciences</t>
  </si>
  <si>
    <t>Clackamas Middle College</t>
  </si>
  <si>
    <t>Clackamas Web Academy</t>
  </si>
  <si>
    <t>Coburg Community Charter School</t>
  </si>
  <si>
    <t>Corbett School</t>
  </si>
  <si>
    <t>Cove Charter School</t>
  </si>
  <si>
    <t>Crater Lake Academy</t>
  </si>
  <si>
    <t>Dallas Community Charter</t>
  </si>
  <si>
    <t>Days Creek Charter School</t>
  </si>
  <si>
    <t>Desert Sky Montessori</t>
  </si>
  <si>
    <t>Destinations Career Academy of Oregon</t>
  </si>
  <si>
    <t>Eagle Charter School</t>
  </si>
  <si>
    <t>EagleRidge High School</t>
  </si>
  <si>
    <t>Eddyville Charter School</t>
  </si>
  <si>
    <t>Elkton Charter School</t>
  </si>
  <si>
    <t>Emerson School</t>
  </si>
  <si>
    <t>Eola Hills Charter School</t>
  </si>
  <si>
    <t>Forest Grove Community School</t>
  </si>
  <si>
    <t>Fossil Charter School</t>
  </si>
  <si>
    <t>Four Rivers Community School</t>
  </si>
  <si>
    <t>Frontier Charter Academy</t>
  </si>
  <si>
    <t>Glendale Community Charter School</t>
  </si>
  <si>
    <t>Gresham Arthur Academy</t>
  </si>
  <si>
    <t>Harmony Academy</t>
  </si>
  <si>
    <t>Harper Charter School</t>
  </si>
  <si>
    <t>Hope Chinese Charter School</t>
  </si>
  <si>
    <t>Howard Street Charter</t>
  </si>
  <si>
    <t>Huntington School</t>
  </si>
  <si>
    <t>Imbler Charter School</t>
  </si>
  <si>
    <t xml:space="preserve">Inavale Community Partners dba Muddy Creek Charter School </t>
  </si>
  <si>
    <t>Insight School of Oregon Painted Hills</t>
  </si>
  <si>
    <t>Ione Community Charter School</t>
  </si>
  <si>
    <t>Jane Goodall Environmental Middle Charter School</t>
  </si>
  <si>
    <t>Joseph Charter School</t>
  </si>
  <si>
    <t>Kairos PDX</t>
  </si>
  <si>
    <t>Kids Unlimited Academy</t>
  </si>
  <si>
    <t>Kids Unlimited Academy White City</t>
  </si>
  <si>
    <t>Kings Valley Charter School</t>
  </si>
  <si>
    <t>Le Monde French Immersion Public Charter School</t>
  </si>
  <si>
    <t>Lewis and Clark Montessori Charter School</t>
  </si>
  <si>
    <t>Lighthouse Charter School</t>
  </si>
  <si>
    <t>Lincoln City Career Technical High School</t>
  </si>
  <si>
    <t>Logos Public Charter School</t>
  </si>
  <si>
    <t>Lourdes School</t>
  </si>
  <si>
    <t>Luckiamute Valley Charter School</t>
  </si>
  <si>
    <t>Madrone Trail Public Charter School</t>
  </si>
  <si>
    <t>McKenzie River Community School</t>
  </si>
  <si>
    <t>Metro East Web Academy</t>
  </si>
  <si>
    <t>Milwaukie Academy of the Arts</t>
  </si>
  <si>
    <t>Molalla River Academy</t>
  </si>
  <si>
    <t>Mosier Community School</t>
  </si>
  <si>
    <t>Mountain View Academy</t>
  </si>
  <si>
    <t>Multi-sensory Instruction Teaching Children Hands-On (MITCH)</t>
  </si>
  <si>
    <t>Multnomah Learning Academy</t>
  </si>
  <si>
    <t>Network Charter School</t>
  </si>
  <si>
    <t>Nixyaawii Community School</t>
  </si>
  <si>
    <t>North Columbia Academy</t>
  </si>
  <si>
    <t>North Powder Charter School</t>
  </si>
  <si>
    <t>Opal School of the Portland Children's Museum</t>
  </si>
  <si>
    <t>Optimum Learning Environment Charter School</t>
  </si>
  <si>
    <t>Oregon Charter Academy</t>
  </si>
  <si>
    <t>Oregon City Service Learning Academy</t>
  </si>
  <si>
    <t>Oregon Connections Academy</t>
  </si>
  <si>
    <t>Oregon Family School</t>
  </si>
  <si>
    <t>Oregon International School</t>
  </si>
  <si>
    <t>Oregon Trail  Academy</t>
  </si>
  <si>
    <t>Oregon Virtual Academy</t>
  </si>
  <si>
    <t>Oregon Virtual Education</t>
  </si>
  <si>
    <t>Paisley School</t>
  </si>
  <si>
    <t>Phoenix School</t>
  </si>
  <si>
    <t>Pine Eagle Charter School</t>
  </si>
  <si>
    <t>Portland Arthur Academy Charter School</t>
  </si>
  <si>
    <t>Portland Village School</t>
  </si>
  <si>
    <t>Powell Butte Community Charter School</t>
  </si>
  <si>
    <t>Prospect Charter School</t>
  </si>
  <si>
    <t>Redmond Proficiency Academy</t>
  </si>
  <si>
    <t>Reedsport Community Charter School</t>
  </si>
  <si>
    <t>Renaissance Public Academy</t>
  </si>
  <si>
    <t>Resource Link Charter School</t>
  </si>
  <si>
    <t>Reynolds Arthur Academy</t>
  </si>
  <si>
    <t>Ridgeline Montessori</t>
  </si>
  <si>
    <t>Riverbend Community School</t>
  </si>
  <si>
    <t>Rivers Edge Academy Charter School</t>
  </si>
  <si>
    <t>Rockwood Preparatory Academy</t>
  </si>
  <si>
    <t>Sage Community School</t>
  </si>
  <si>
    <t>Sand Ridge Charter School</t>
  </si>
  <si>
    <t>Sauvie Island School</t>
  </si>
  <si>
    <t>Sheridan AllPrep Academy</t>
  </si>
  <si>
    <t>Sheridan Japanese School</t>
  </si>
  <si>
    <t>Sherwood Charter School</t>
  </si>
  <si>
    <t>Siletz Valley Early College Academy</t>
  </si>
  <si>
    <t>Siletz Valley Schools</t>
  </si>
  <si>
    <t>Silvies River Charter School</t>
  </si>
  <si>
    <t>South Columbia Family School</t>
  </si>
  <si>
    <t>Southern Oregon Success Academy</t>
  </si>
  <si>
    <t>Springwater Environmental Sciences School</t>
  </si>
  <si>
    <t>St Helens Arthur Academy</t>
  </si>
  <si>
    <t>Summit Community College High School</t>
  </si>
  <si>
    <t>Summit Learning Charter</t>
  </si>
  <si>
    <t>Sunny Wolf Charter School</t>
  </si>
  <si>
    <t>Sweet Home Charter School</t>
  </si>
  <si>
    <t>TEACH-NW</t>
  </si>
  <si>
    <t>The Cannon Beach Academy</t>
  </si>
  <si>
    <t>The Community Roots School</t>
  </si>
  <si>
    <t>The Cottonwood School of Civics and Science</t>
  </si>
  <si>
    <t>The Ivy School</t>
  </si>
  <si>
    <t>The Valley School of Southern Oregon</t>
  </si>
  <si>
    <t>Three Rivers Charter School</t>
  </si>
  <si>
    <t>Triangle Lake Charter School</t>
  </si>
  <si>
    <t xml:space="preserve">Trillium </t>
  </si>
  <si>
    <t>Twin Rivers Charter School</t>
  </si>
  <si>
    <t>Valley Inquiry Charter School</t>
  </si>
  <si>
    <t>Village School</t>
  </si>
  <si>
    <t>West Lane Technology Learning Center</t>
  </si>
  <si>
    <t>Willamette Connections Academy</t>
  </si>
  <si>
    <t>Willamette Leadership Academy</t>
  </si>
  <si>
    <t>Woodburn Arthur Academy</t>
  </si>
  <si>
    <t>Woodland Charter School</t>
  </si>
  <si>
    <t>ESSER III Allocations by School District</t>
  </si>
  <si>
    <t>District
ID</t>
  </si>
  <si>
    <t>90% Share 
Title 1-A Formula
ESSER III Grant</t>
  </si>
  <si>
    <t>9.5% Reserve
Title 1-A Minimum
ESSER III Grant</t>
  </si>
  <si>
    <t>9.5% Reserve
State-Sponsored
Charter Schools
ESSER III Grant</t>
  </si>
  <si>
    <t>Total 
ESSER III Grant</t>
  </si>
  <si>
    <t>Nestucca Valley SD 101J</t>
  </si>
  <si>
    <t>Total</t>
  </si>
  <si>
    <t>Creating an Accessible PDF from an Excel File</t>
  </si>
  <si>
    <t>The following steps correspond to the numbered boxes in the image below these instructions</t>
  </si>
  <si>
    <t>Go to the "File" tab of the Excel window</t>
  </si>
  <si>
    <t>Select "Export" from the menu options listed in the leftmost column</t>
  </si>
  <si>
    <t>3)</t>
  </si>
  <si>
    <t>Select "Create PDF/XPS Document" from the list of options in the middle column</t>
  </si>
  <si>
    <t>4)</t>
  </si>
  <si>
    <t>Click the "Create PDF/XPS Document" button in the rightmost column</t>
  </si>
  <si>
    <t>5)</t>
  </si>
  <si>
    <t>Choose the location where you want to save the document and name it appropriately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</si>
</sst>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;@"/>
  </numFmts>
  <fonts count="50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1A75BC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1A75BC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9"/>
      <color rgb="FF1A75BC"/>
      <name val="Calibri"/>
      <family val="2"/>
      <scheme val="minor"/>
    </font>
    <font>
      <b/>
      <sz val="13"/>
      <color theme="1"/>
      <name val="Calibri"/>
      <family val="2"/>
    </font>
    <font>
      <sz val="11"/>
      <color rgb="FFAAD4F4"/>
      <name val="Calibri"/>
      <family val="2"/>
    </font>
    <font>
      <sz val="1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</font>
    <font>
      <b/>
      <u/>
      <sz val="12"/>
      <color rgb="FFC00000"/>
      <name val="Calibri"/>
      <family val="2"/>
    </font>
    <font>
      <b/>
      <i/>
      <sz val="12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rgb="FF1A75BC"/>
      <name val="Calibri"/>
      <family val="2"/>
    </font>
    <font>
      <b/>
      <i/>
      <sz val="12"/>
      <color rgb="FF1A75BC"/>
      <name val="Calibri"/>
      <family val="2"/>
    </font>
    <font>
      <b/>
      <sz val="12"/>
      <color rgb="FFC00000"/>
      <name val="Calibri"/>
      <family val="2"/>
    </font>
    <font>
      <b/>
      <sz val="12"/>
      <name val="Calibri"/>
      <family val="2"/>
    </font>
    <font>
      <b/>
      <sz val="11"/>
      <color rgb="FFC00000"/>
      <name val="Calibri"/>
      <family val="2"/>
    </font>
    <font>
      <b/>
      <i/>
      <sz val="11"/>
      <color rgb="FF1A75BC"/>
      <name val="Calibri"/>
      <family val="2"/>
    </font>
    <font>
      <u/>
      <sz val="11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5F2FB"/>
        <bgColor indexed="64"/>
      </patternFill>
    </fill>
    <fill>
      <patternFill patternType="solid">
        <fgColor rgb="FFC9E3F7"/>
        <bgColor indexed="64"/>
      </patternFill>
    </fill>
    <fill>
      <patternFill patternType="solid">
        <fgColor rgb="FFAAD4F4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D4D4D4"/>
      </right>
      <top style="medium">
        <color indexed="64"/>
      </top>
      <bottom style="thin">
        <color rgb="FFD4D4D4"/>
      </bottom>
      <diagonal/>
    </border>
    <border>
      <left/>
      <right style="thin">
        <color rgb="FFD4D4D4"/>
      </right>
      <top style="thin">
        <color rgb="FFD4D4D4"/>
      </top>
      <bottom style="thin">
        <color rgb="FFD4D4D4"/>
      </bottom>
      <diagonal/>
    </border>
    <border>
      <left/>
      <right/>
      <top style="medium">
        <color indexed="64"/>
      </top>
      <bottom style="thin">
        <color rgb="FFD4D4D4"/>
      </bottom>
      <diagonal/>
    </border>
    <border>
      <left/>
      <right/>
      <top style="thin">
        <color rgb="FFD4D4D4"/>
      </top>
      <bottom style="thin">
        <color rgb="FFD4D4D4"/>
      </bottom>
      <diagonal/>
    </border>
    <border>
      <left/>
      <right style="thin">
        <color rgb="FFD4D4D4"/>
      </right>
      <top style="thin">
        <color rgb="FFD4D4D4"/>
      </top>
      <bottom/>
      <diagonal/>
    </border>
    <border>
      <left/>
      <right/>
      <top style="thin">
        <color rgb="FFD4D4D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/>
      <top style="thin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rgb="FFD4D4D4"/>
      </left>
      <right/>
      <top/>
      <bottom/>
      <diagonal/>
    </border>
    <border>
      <left/>
      <right style="thin">
        <color rgb="FFD4D4D4"/>
      </right>
      <top style="thin">
        <color rgb="FFD4D4D4"/>
      </top>
      <bottom style="thin">
        <color theme="0"/>
      </bottom>
      <diagonal/>
    </border>
    <border>
      <left/>
      <right/>
      <top style="thin">
        <color rgb="FFD4D4D4"/>
      </top>
      <bottom style="thin">
        <color theme="0"/>
      </bottom>
      <diagonal/>
    </border>
    <border>
      <left/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8">
    <xf numFmtId="0" fontId="0" fillId="0" borderId="0">
      <alignment vertical="center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>
      <alignment vertical="center"/>
    </xf>
    <xf numFmtId="0" fontId="19" fillId="0" borderId="0">
      <alignment vertical="center"/>
    </xf>
    <xf numFmtId="0" fontId="20" fillId="0" borderId="0">
      <alignment horizontal="left" vertical="center"/>
    </xf>
    <xf numFmtId="0" fontId="1" fillId="33" borderId="0" applyNumberFormat="0" applyFont="0" applyBorder="0" applyAlignment="0" applyProtection="0"/>
    <xf numFmtId="0" fontId="1" fillId="34" borderId="0" applyNumberFormat="0" applyFont="0" applyBorder="0" applyAlignment="0" applyProtection="0"/>
    <xf numFmtId="0" fontId="1" fillId="35" borderId="0" applyNumberFormat="0" applyFont="0" applyBorder="0" applyAlignment="0" applyProtection="0"/>
    <xf numFmtId="8" fontId="1" fillId="0" borderId="0" applyFont="0" applyFill="0" applyBorder="0">
      <alignment horizontal="right" vertical="center"/>
    </xf>
    <xf numFmtId="0" fontId="21" fillId="0" borderId="0" applyNumberFormat="0" applyFill="0" applyBorder="0" applyAlignment="0">
      <alignment vertical="center"/>
    </xf>
    <xf numFmtId="0" fontId="22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4" fontId="0" fillId="0" borderId="0" xfId="57" applyFont="1" applyAlignment="1">
      <alignment horizontal="left" indent="2"/>
    </xf>
    <xf numFmtId="0" fontId="1" fillId="0" borderId="0" xfId="56"/>
    <xf numFmtId="0" fontId="17" fillId="0" borderId="0" xfId="56" applyFont="1"/>
    <xf numFmtId="0" fontId="17" fillId="0" borderId="0" xfId="56" applyFont="1" applyAlignment="1">
      <alignment horizontal="center" vertical="center" wrapText="1"/>
    </xf>
    <xf numFmtId="0" fontId="1" fillId="0" borderId="0" xfId="56" applyAlignment="1">
      <alignment horizontal="center" vertical="center" wrapText="1"/>
    </xf>
    <xf numFmtId="0" fontId="26" fillId="0" borderId="0" xfId="56" applyFont="1" applyAlignment="1">
      <alignment vertical="center"/>
    </xf>
    <xf numFmtId="0" fontId="27" fillId="0" borderId="0" xfId="56" applyFont="1" applyAlignment="1">
      <alignment vertical="center"/>
    </xf>
    <xf numFmtId="0" fontId="17" fillId="0" borderId="0" xfId="56" applyFont="1" applyAlignment="1">
      <alignment vertical="center"/>
    </xf>
    <xf numFmtId="0" fontId="1" fillId="0" borderId="0" xfId="56" applyAlignment="1">
      <alignment vertical="center"/>
    </xf>
    <xf numFmtId="0" fontId="1" fillId="0" borderId="0" xfId="56" applyAlignment="1">
      <alignment horizontal="left" vertical="center" wrapText="1" indent="1"/>
    </xf>
    <xf numFmtId="44" fontId="0" fillId="0" borderId="0" xfId="57" applyFont="1" applyAlignment="1">
      <alignment horizontal="left" vertical="center" wrapText="1" indent="1"/>
    </xf>
    <xf numFmtId="44" fontId="0" fillId="0" borderId="0" xfId="57" applyFont="1" applyAlignment="1">
      <alignment horizontal="left" vertical="center" indent="2"/>
    </xf>
    <xf numFmtId="0" fontId="1" fillId="0" borderId="0" xfId="56" applyAlignment="1">
      <alignment horizontal="left" wrapText="1" indent="1"/>
    </xf>
    <xf numFmtId="0" fontId="1" fillId="0" borderId="0" xfId="56" applyAlignment="1">
      <alignment horizontal="center" wrapText="1"/>
    </xf>
    <xf numFmtId="44" fontId="0" fillId="0" borderId="0" xfId="57" applyFont="1" applyAlignment="1">
      <alignment horizontal="left" wrapText="1" indent="1"/>
    </xf>
    <xf numFmtId="0" fontId="28" fillId="0" borderId="0" xfId="0" applyFont="1">
      <alignment vertical="center"/>
    </xf>
    <xf numFmtId="0" fontId="1" fillId="0" borderId="0" xfId="56" applyAlignment="1">
      <alignment horizontal="left" indent="1"/>
    </xf>
    <xf numFmtId="0" fontId="1" fillId="0" borderId="0" xfId="56" applyAlignment="1">
      <alignment horizontal="center"/>
    </xf>
    <xf numFmtId="44" fontId="23" fillId="0" borderId="0" xfId="57" applyFont="1" applyAlignment="1">
      <alignment horizontal="left" vertical="center" wrapText="1" indent="1"/>
    </xf>
    <xf numFmtId="44" fontId="23" fillId="0" borderId="0" xfId="57" applyFont="1" applyAlignment="1">
      <alignment horizontal="left" vertical="center" indent="2"/>
    </xf>
    <xf numFmtId="0" fontId="16" fillId="35" borderId="0" xfId="56" applyFont="1" applyFill="1" applyAlignment="1">
      <alignment horizontal="center" vertical="center" wrapText="1"/>
    </xf>
    <xf numFmtId="44" fontId="16" fillId="35" borderId="0" xfId="57" applyFont="1" applyFill="1" applyBorder="1" applyAlignment="1">
      <alignment horizontal="center" vertical="center" wrapText="1"/>
    </xf>
    <xf numFmtId="44" fontId="16" fillId="34" borderId="0" xfId="57" applyFont="1" applyFill="1" applyBorder="1" applyAlignment="1">
      <alignment horizontal="center" vertical="center" wrapText="1"/>
    </xf>
    <xf numFmtId="44" fontId="1" fillId="0" borderId="0" xfId="57" applyFont="1" applyBorder="1" applyAlignment="1"/>
    <xf numFmtId="44" fontId="16" fillId="0" borderId="0" xfId="57" applyFont="1" applyBorder="1" applyAlignment="1"/>
    <xf numFmtId="0" fontId="16" fillId="35" borderId="13" xfId="56" applyFont="1" applyFill="1" applyBorder="1" applyAlignment="1">
      <alignment horizontal="right" vertical="center" wrapText="1" indent="1"/>
    </xf>
    <xf numFmtId="44" fontId="16" fillId="35" borderId="14" xfId="57" applyFont="1" applyFill="1" applyBorder="1" applyAlignment="1">
      <alignment vertical="center" wrapText="1"/>
    </xf>
    <xf numFmtId="44" fontId="16" fillId="34" borderId="14" xfId="57" applyFont="1" applyFill="1" applyBorder="1" applyAlignment="1">
      <alignment vertical="center" wrapText="1"/>
    </xf>
    <xf numFmtId="44" fontId="16" fillId="35" borderId="15" xfId="57" applyFont="1" applyFill="1" applyBorder="1" applyAlignment="1">
      <alignment vertical="center" wrapText="1"/>
    </xf>
    <xf numFmtId="0" fontId="16" fillId="35" borderId="16" xfId="0" applyFont="1" applyFill="1" applyBorder="1" applyAlignment="1">
      <alignment horizontal="right" vertical="center"/>
    </xf>
    <xf numFmtId="0" fontId="16" fillId="35" borderId="16" xfId="0" applyFont="1" applyFill="1" applyBorder="1" applyAlignment="1">
      <alignment horizontal="right" vertical="center" wrapText="1"/>
    </xf>
    <xf numFmtId="0" fontId="0" fillId="33" borderId="17" xfId="0" applyFill="1" applyBorder="1" applyAlignment="1" applyProtection="1">
      <alignment horizontal="left" vertical="center" indent="1"/>
      <protection locked="0"/>
    </xf>
    <xf numFmtId="0" fontId="0" fillId="36" borderId="18" xfId="0" applyFill="1" applyBorder="1" applyAlignment="1">
      <alignment horizontal="center" vertical="center"/>
    </xf>
    <xf numFmtId="0" fontId="0" fillId="36" borderId="20" xfId="0" applyFill="1" applyBorder="1">
      <alignment vertical="center"/>
    </xf>
    <xf numFmtId="0" fontId="0" fillId="36" borderId="19" xfId="0" applyFill="1" applyBorder="1" applyAlignment="1">
      <alignment horizontal="center" vertical="center"/>
    </xf>
    <xf numFmtId="0" fontId="0" fillId="36" borderId="21" xfId="0" applyFill="1" applyBorder="1">
      <alignment vertical="center"/>
    </xf>
    <xf numFmtId="0" fontId="0" fillId="36" borderId="22" xfId="0" applyFill="1" applyBorder="1" applyAlignment="1">
      <alignment horizontal="center" vertical="center"/>
    </xf>
    <xf numFmtId="0" fontId="0" fillId="36" borderId="23" xfId="0" applyFill="1" applyBorder="1">
      <alignment vertical="center"/>
    </xf>
    <xf numFmtId="0" fontId="33" fillId="33" borderId="16" xfId="50" applyFont="1" applyBorder="1" applyAlignment="1" applyProtection="1">
      <alignment horizontal="left" vertical="center" indent="1"/>
    </xf>
    <xf numFmtId="164" fontId="31" fillId="33" borderId="16" xfId="50" applyNumberFormat="1" applyFont="1" applyBorder="1" applyAlignment="1" applyProtection="1">
      <alignment horizontal="left" vertical="center" inden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4" fontId="0" fillId="0" borderId="0" xfId="0" applyNumberForma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32" fillId="33" borderId="12" xfId="50" applyFont="1" applyBorder="1" applyAlignment="1" applyProtection="1">
      <alignment vertical="center"/>
    </xf>
    <xf numFmtId="0" fontId="28" fillId="0" borderId="0" xfId="0" applyFont="1" applyProtection="1">
      <alignment vertical="center"/>
      <protection locked="0"/>
    </xf>
    <xf numFmtId="44" fontId="0" fillId="0" borderId="0" xfId="0" applyNumberFormat="1">
      <alignment vertical="center"/>
    </xf>
    <xf numFmtId="44" fontId="0" fillId="0" borderId="24" xfId="0" applyNumberFormat="1" applyBorder="1" applyProtection="1">
      <alignment vertical="center"/>
      <protection locked="0"/>
    </xf>
    <xf numFmtId="0" fontId="32" fillId="33" borderId="10" xfId="50" applyFont="1" applyBorder="1" applyAlignment="1" applyProtection="1">
      <alignment horizontal="left" vertical="center" indent="1"/>
    </xf>
    <xf numFmtId="0" fontId="0" fillId="0" borderId="0" xfId="0" applyAlignment="1" applyProtection="1">
      <alignment horizontal="left" vertical="center" wrapText="1"/>
      <protection locked="0"/>
    </xf>
    <xf numFmtId="0" fontId="0" fillId="36" borderId="0" xfId="0" applyFill="1" applyAlignment="1">
      <alignment horizontal="center" vertical="center"/>
    </xf>
    <xf numFmtId="0" fontId="0" fillId="36" borderId="0" xfId="0" applyFill="1">
      <alignment vertical="center"/>
    </xf>
    <xf numFmtId="0" fontId="0" fillId="36" borderId="35" xfId="0" applyFill="1" applyBorder="1" applyAlignment="1">
      <alignment horizontal="center" vertical="center"/>
    </xf>
    <xf numFmtId="0" fontId="0" fillId="36" borderId="36" xfId="0" applyFill="1" applyBorder="1" applyAlignment="1">
      <alignment vertical="center" wrapText="1"/>
    </xf>
    <xf numFmtId="0" fontId="29" fillId="35" borderId="37" xfId="0" applyFont="1" applyFill="1" applyBorder="1" applyAlignment="1">
      <alignment horizontal="center" vertical="center" wrapText="1"/>
    </xf>
    <xf numFmtId="0" fontId="29" fillId="35" borderId="38" xfId="0" applyFont="1" applyFill="1" applyBorder="1">
      <alignment vertical="center"/>
    </xf>
    <xf numFmtId="0" fontId="35" fillId="0" borderId="0" xfId="0" applyFont="1">
      <alignment vertical="center"/>
    </xf>
    <xf numFmtId="0" fontId="0" fillId="0" borderId="26" xfId="0" applyBorder="1">
      <alignment vertical="center"/>
    </xf>
    <xf numFmtId="0" fontId="29" fillId="0" borderId="28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29" fillId="0" borderId="32" xfId="0" applyFont="1" applyBorder="1" applyAlignment="1">
      <alignment horizontal="center" vertical="top" wrapText="1"/>
    </xf>
    <xf numFmtId="0" fontId="0" fillId="0" borderId="28" xfId="0" applyBorder="1" applyAlignment="1">
      <alignment horizontal="center" vertical="center" wrapText="1"/>
    </xf>
    <xf numFmtId="44" fontId="29" fillId="0" borderId="0" xfId="0" applyNumberFormat="1" applyFont="1">
      <alignment vertical="center"/>
    </xf>
    <xf numFmtId="44" fontId="0" fillId="0" borderId="24" xfId="0" applyNumberFormat="1" applyBorder="1">
      <alignment vertical="center"/>
    </xf>
    <xf numFmtId="44" fontId="29" fillId="0" borderId="24" xfId="0" applyNumberFormat="1" applyFont="1" applyBorder="1">
      <alignment vertical="center"/>
    </xf>
    <xf numFmtId="44" fontId="0" fillId="0" borderId="34" xfId="0" applyNumberFormat="1" applyBorder="1">
      <alignment vertical="center"/>
    </xf>
    <xf numFmtId="0" fontId="29" fillId="34" borderId="29" xfId="0" applyFont="1" applyFill="1" applyBorder="1">
      <alignment vertical="center"/>
    </xf>
    <xf numFmtId="44" fontId="29" fillId="34" borderId="31" xfId="0" applyNumberFormat="1" applyFont="1" applyFill="1" applyBorder="1">
      <alignment vertical="center"/>
    </xf>
    <xf numFmtId="44" fontId="29" fillId="34" borderId="33" xfId="0" applyNumberFormat="1" applyFont="1" applyFill="1" applyBorder="1">
      <alignment vertical="center"/>
    </xf>
    <xf numFmtId="44" fontId="29" fillId="34" borderId="30" xfId="0" applyNumberFormat="1" applyFont="1" applyFill="1" applyBorder="1">
      <alignment vertical="center"/>
    </xf>
    <xf numFmtId="0" fontId="28" fillId="0" borderId="0" xfId="0" applyFont="1" applyAlignment="1">
      <alignment horizontal="center" vertical="center"/>
    </xf>
    <xf numFmtId="0" fontId="37" fillId="0" borderId="0" xfId="56" applyFont="1" applyAlignment="1">
      <alignment horizontal="center"/>
    </xf>
    <xf numFmtId="44" fontId="37" fillId="0" borderId="0" xfId="57" applyFont="1" applyBorder="1" applyAlignment="1"/>
    <xf numFmtId="44" fontId="38" fillId="0" borderId="0" xfId="57" applyFont="1" applyBorder="1" applyAlignment="1"/>
    <xf numFmtId="0" fontId="37" fillId="0" borderId="0" xfId="56" applyFont="1" applyAlignment="1">
      <alignment horizontal="left" indent="1"/>
    </xf>
    <xf numFmtId="0" fontId="30" fillId="0" borderId="0" xfId="0" applyFont="1" applyAlignment="1">
      <alignment horizontal="center" vertical="center"/>
    </xf>
    <xf numFmtId="0" fontId="30" fillId="0" borderId="0" xfId="0" applyFont="1">
      <alignment vertical="center"/>
    </xf>
    <xf numFmtId="0" fontId="1" fillId="0" borderId="25" xfId="56" applyBorder="1" applyAlignment="1">
      <alignment horizontal="center"/>
    </xf>
    <xf numFmtId="0" fontId="1" fillId="0" borderId="25" xfId="56" applyBorder="1" applyAlignment="1">
      <alignment horizontal="left" indent="1"/>
    </xf>
    <xf numFmtId="44" fontId="1" fillId="0" borderId="25" xfId="57" applyFont="1" applyBorder="1" applyAlignment="1"/>
    <xf numFmtId="44" fontId="16" fillId="0" borderId="25" xfId="57" applyFont="1" applyBorder="1" applyAlignment="1"/>
    <xf numFmtId="0" fontId="0" fillId="0" borderId="25" xfId="0" applyBorder="1" applyAlignment="1">
      <alignment horizontal="center" vertical="center"/>
    </xf>
    <xf numFmtId="0" fontId="0" fillId="0" borderId="25" xfId="0" applyBorder="1">
      <alignment vertical="center"/>
    </xf>
    <xf numFmtId="10" fontId="0" fillId="0" borderId="0" xfId="0" applyNumberFormat="1" applyAlignment="1" applyProtection="1">
      <alignment horizontal="right" vertical="center" indent="1"/>
      <protection locked="0"/>
    </xf>
    <xf numFmtId="10" fontId="0" fillId="0" borderId="25" xfId="0" applyNumberFormat="1" applyBorder="1" applyAlignment="1" applyProtection="1">
      <alignment horizontal="right" vertical="center" indent="1"/>
      <protection locked="0"/>
    </xf>
    <xf numFmtId="10" fontId="30" fillId="0" borderId="0" xfId="0" applyNumberFormat="1" applyFont="1" applyAlignment="1" applyProtection="1">
      <alignment horizontal="left" vertical="center" indent="3"/>
      <protection locked="0"/>
    </xf>
    <xf numFmtId="44" fontId="29" fillId="0" borderId="24" xfId="0" applyNumberFormat="1" applyFont="1" applyBorder="1" applyProtection="1">
      <alignment vertical="center"/>
      <protection locked="0"/>
    </xf>
    <xf numFmtId="0" fontId="16" fillId="35" borderId="39" xfId="0" applyFont="1" applyFill="1" applyBorder="1" applyAlignment="1">
      <alignment horizontal="center"/>
    </xf>
    <xf numFmtId="0" fontId="16" fillId="35" borderId="39" xfId="0" applyFont="1" applyFill="1" applyBorder="1" applyAlignment="1">
      <alignment horizontal="left" indent="1"/>
    </xf>
    <xf numFmtId="0" fontId="0" fillId="0" borderId="0" xfId="0" applyAlignment="1">
      <alignment horizontal="center"/>
    </xf>
    <xf numFmtId="164" fontId="31" fillId="33" borderId="16" xfId="50" applyNumberFormat="1" applyFont="1" applyBorder="1" applyAlignment="1" applyProtection="1">
      <alignment horizontal="left" vertical="center" indent="1"/>
      <protection locked="0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left" vertical="center"/>
    </xf>
    <xf numFmtId="0" fontId="0" fillId="0" borderId="3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vertical="top"/>
    </xf>
    <xf numFmtId="0" fontId="29" fillId="0" borderId="0" xfId="0" applyFont="1">
      <alignment vertical="center"/>
    </xf>
    <xf numFmtId="0" fontId="42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 indent="1"/>
    </xf>
    <xf numFmtId="0" fontId="0" fillId="0" borderId="0" xfId="0" applyAlignment="1">
      <alignment horizontal="left" vertical="top" indent="1"/>
    </xf>
    <xf numFmtId="0" fontId="0" fillId="33" borderId="41" xfId="0" applyFill="1" applyBorder="1" applyAlignment="1">
      <alignment horizontal="left" vertical="top" wrapText="1" indent="1"/>
    </xf>
    <xf numFmtId="0" fontId="46" fillId="33" borderId="24" xfId="0" applyFont="1" applyFill="1" applyBorder="1" applyAlignment="1">
      <alignment horizontal="right" vertical="top" indent="1"/>
    </xf>
    <xf numFmtId="0" fontId="31" fillId="33" borderId="42" xfId="0" applyFont="1" applyFill="1" applyBorder="1" applyAlignment="1">
      <alignment vertical="top" wrapText="1"/>
    </xf>
    <xf numFmtId="0" fontId="46" fillId="33" borderId="43" xfId="0" applyFont="1" applyFill="1" applyBorder="1" applyAlignment="1">
      <alignment horizontal="right" vertical="top" indent="1"/>
    </xf>
    <xf numFmtId="0" fontId="32" fillId="33" borderId="12" xfId="50" applyFont="1" applyBorder="1" applyAlignment="1" applyProtection="1">
      <alignment vertical="top"/>
    </xf>
    <xf numFmtId="0" fontId="32" fillId="33" borderId="10" xfId="50" applyFont="1" applyBorder="1" applyAlignment="1" applyProtection="1">
      <alignment horizontal="left" vertical="top" indent="31"/>
    </xf>
    <xf numFmtId="0" fontId="31" fillId="33" borderId="24" xfId="0" quotePrefix="1" applyFont="1" applyFill="1" applyBorder="1" applyAlignment="1">
      <alignment horizontal="left" vertical="top"/>
    </xf>
    <xf numFmtId="0" fontId="30" fillId="33" borderId="42" xfId="0" applyFont="1" applyFill="1" applyBorder="1" applyAlignment="1">
      <alignment horizontal="left" vertical="top" wrapText="1" indent="1"/>
    </xf>
    <xf numFmtId="0" fontId="0" fillId="33" borderId="24" xfId="0" applyFill="1" applyBorder="1" applyAlignment="1">
      <alignment horizontal="right" vertical="top"/>
    </xf>
    <xf numFmtId="0" fontId="0" fillId="33" borderId="42" xfId="0" applyFill="1" applyBorder="1" applyAlignment="1">
      <alignment horizontal="left" vertical="top" wrapText="1" indent="1"/>
    </xf>
    <xf numFmtId="0" fontId="0" fillId="33" borderId="24" xfId="0" applyFill="1" applyBorder="1" applyAlignment="1">
      <alignment horizontal="right" vertical="top" indent="1"/>
    </xf>
    <xf numFmtId="0" fontId="0" fillId="33" borderId="42" xfId="0" applyFill="1" applyBorder="1" applyAlignment="1">
      <alignment horizontal="left" vertical="top" wrapText="1"/>
    </xf>
    <xf numFmtId="0" fontId="0" fillId="33" borderId="43" xfId="0" applyFill="1" applyBorder="1" applyAlignment="1">
      <alignment horizontal="right" vertical="top"/>
    </xf>
    <xf numFmtId="0" fontId="0" fillId="33" borderId="44" xfId="0" applyFill="1" applyBorder="1" applyAlignment="1">
      <alignment horizontal="left" vertical="top" wrapText="1" indent="2"/>
    </xf>
    <xf numFmtId="0" fontId="0" fillId="33" borderId="44" xfId="0" applyFill="1" applyBorder="1" applyAlignment="1">
      <alignment horizontal="left" vertical="top" wrapText="1" indent="1"/>
    </xf>
    <xf numFmtId="0" fontId="45" fillId="33" borderId="40" xfId="0" applyFont="1" applyFill="1" applyBorder="1" applyAlignment="1">
      <alignment horizontal="left" vertical="top" indent="1"/>
    </xf>
    <xf numFmtId="0" fontId="31" fillId="33" borderId="40" xfId="0" quotePrefix="1" applyFont="1" applyFill="1" applyBorder="1" applyAlignment="1">
      <alignment horizontal="left" vertical="top" indent="1"/>
    </xf>
    <xf numFmtId="0" fontId="0" fillId="33" borderId="41" xfId="0" applyFill="1" applyBorder="1" applyAlignment="1">
      <alignment horizontal="left" vertical="top" wrapText="1"/>
    </xf>
    <xf numFmtId="0" fontId="0" fillId="33" borderId="43" xfId="0" applyFill="1" applyBorder="1" applyAlignment="1">
      <alignment horizontal="right" vertical="top" indent="1"/>
    </xf>
    <xf numFmtId="0" fontId="0" fillId="33" borderId="44" xfId="0" applyFill="1" applyBorder="1" applyAlignment="1">
      <alignment horizontal="left" vertical="top" wrapText="1"/>
    </xf>
    <xf numFmtId="0" fontId="0" fillId="33" borderId="40" xfId="0" applyFill="1" applyBorder="1" applyAlignment="1">
      <alignment horizontal="left" vertical="top"/>
    </xf>
    <xf numFmtId="165" fontId="0" fillId="33" borderId="16" xfId="0" applyNumberFormat="1" applyFill="1" applyBorder="1" applyAlignment="1" applyProtection="1">
      <alignment horizontal="center" vertical="center"/>
      <protection locked="0"/>
    </xf>
    <xf numFmtId="0" fontId="28" fillId="36" borderId="0" xfId="0" applyFont="1" applyFill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horizontal="left" vertical="center" wrapText="1"/>
    </xf>
    <xf numFmtId="8" fontId="0" fillId="0" borderId="24" xfId="0" applyNumberFormat="1" applyBorder="1" applyProtection="1">
      <alignment vertical="center"/>
      <protection locked="0"/>
    </xf>
    <xf numFmtId="0" fontId="24" fillId="35" borderId="10" xfId="0" applyFont="1" applyFill="1" applyBorder="1" applyAlignment="1">
      <alignment horizontal="center" vertical="center"/>
    </xf>
    <xf numFmtId="0" fontId="24" fillId="35" borderId="11" xfId="0" applyFont="1" applyFill="1" applyBorder="1" applyAlignment="1">
      <alignment horizontal="center" vertical="center"/>
    </xf>
    <xf numFmtId="0" fontId="24" fillId="35" borderId="12" xfId="0" applyFont="1" applyFill="1" applyBorder="1" applyAlignment="1">
      <alignment horizontal="center" vertical="center"/>
    </xf>
    <xf numFmtId="0" fontId="25" fillId="35" borderId="10" xfId="56" applyFont="1" applyFill="1" applyBorder="1" applyAlignment="1">
      <alignment horizontal="center" vertical="center" wrapText="1"/>
    </xf>
    <xf numFmtId="0" fontId="25" fillId="35" borderId="11" xfId="56" applyFont="1" applyFill="1" applyBorder="1" applyAlignment="1">
      <alignment horizontal="center" vertical="center" wrapText="1"/>
    </xf>
    <xf numFmtId="0" fontId="25" fillId="35" borderId="12" xfId="56" applyFont="1" applyFill="1" applyBorder="1" applyAlignment="1">
      <alignment horizontal="center" vertical="center" wrapText="1"/>
    </xf>
    <xf numFmtId="0" fontId="32" fillId="33" borderId="10" xfId="50" applyFont="1" applyBorder="1" applyAlignment="1" applyProtection="1">
      <alignment horizontal="center" vertical="top"/>
    </xf>
    <xf numFmtId="0" fontId="32" fillId="33" borderId="12" xfId="50" applyFont="1" applyBorder="1" applyAlignment="1" applyProtection="1">
      <alignment horizontal="center" vertical="top"/>
    </xf>
  </cellXfs>
  <cellStyles count="58">
    <cellStyle name="1 OFIT Header" xfId="47" xr:uid="{00000000-0005-0000-0000-000000000000}"/>
    <cellStyle name="2 OSF Header" xfId="48" xr:uid="{00000000-0005-0000-0000-000001000000}"/>
    <cellStyle name="20% - Accent1" xfId="24" builtinId="30" hidden="1"/>
    <cellStyle name="20% - Accent2" xfId="28" builtinId="34" hidden="1"/>
    <cellStyle name="20% - Accent3" xfId="32" builtinId="38" hidden="1"/>
    <cellStyle name="20% - Accent4" xfId="36" builtinId="42" hidden="1"/>
    <cellStyle name="20% - Accent5" xfId="40" builtinId="46" hidden="1"/>
    <cellStyle name="20% - Accent6" xfId="44" builtinId="50" hidden="1"/>
    <cellStyle name="3 Doc Title" xfId="49" xr:uid="{00000000-0005-0000-0000-000008000000}"/>
    <cellStyle name="4 Blue Font" xfId="54" xr:uid="{00000000-0005-0000-0000-000009000000}"/>
    <cellStyle name="40% - Accent1" xfId="25" builtinId="31" hidden="1"/>
    <cellStyle name="40% - Accent2" xfId="29" builtinId="35" hidden="1"/>
    <cellStyle name="40% - Accent3" xfId="33" builtinId="39" hidden="1"/>
    <cellStyle name="40% - Accent4" xfId="37" builtinId="43" hidden="1"/>
    <cellStyle name="40% - Accent5" xfId="41" builtinId="47" hidden="1"/>
    <cellStyle name="40% - Accent6" xfId="45" builtinId="51" hidden="1"/>
    <cellStyle name="5 Light Fill" xfId="50" xr:uid="{00000000-0005-0000-0000-000010000000}"/>
    <cellStyle name="6 Medium Fill" xfId="51" xr:uid="{00000000-0005-0000-0000-000011000000}"/>
    <cellStyle name="60% - Accent1" xfId="26" builtinId="32" hidden="1"/>
    <cellStyle name="60% - Accent2" xfId="30" builtinId="36" hidden="1"/>
    <cellStyle name="60% - Accent3" xfId="34" builtinId="40" hidden="1"/>
    <cellStyle name="60% - Accent4" xfId="38" builtinId="44" hidden="1"/>
    <cellStyle name="60% - Accent5" xfId="42" builtinId="48" hidden="1"/>
    <cellStyle name="60% - Accent6" xfId="46" builtinId="52" hidden="1"/>
    <cellStyle name="7 Dark Fill" xfId="52" xr:uid="{00000000-0005-0000-0000-000018000000}"/>
    <cellStyle name="Accent1" xfId="23" builtinId="29" hidden="1"/>
    <cellStyle name="Accent2" xfId="27" builtinId="33" hidden="1"/>
    <cellStyle name="Accent3" xfId="31" builtinId="37" hidden="1"/>
    <cellStyle name="Accent4" xfId="35" builtinId="41" hidden="1"/>
    <cellStyle name="Accent5" xfId="39" builtinId="45" hidden="1"/>
    <cellStyle name="Accent6" xfId="43" builtinId="49" hidden="1"/>
    <cellStyle name="Bad" xfId="12" builtinId="27" hidden="1"/>
    <cellStyle name="Calculation" xfId="16" builtinId="22" hidden="1"/>
    <cellStyle name="Check Cell" xfId="18" builtinId="23" hidden="1"/>
    <cellStyle name="Comma" xfId="1" builtinId="3" hidden="1"/>
    <cellStyle name="Comma [0]" xfId="2" builtinId="6" hidden="1"/>
    <cellStyle name="Currency" xfId="53" builtinId="4" hidden="1" customBuiltin="1"/>
    <cellStyle name="Currency" xfId="3" builtinId="4" hidden="1"/>
    <cellStyle name="Currency" xfId="57" builtinId="4"/>
    <cellStyle name="Currency [0]" xfId="4" builtinId="7" hidden="1"/>
    <cellStyle name="Explanatory Text" xfId="21" builtinId="53" hidden="1"/>
    <cellStyle name="Good" xfId="11" builtinId="26" hidden="1"/>
    <cellStyle name="Heading 1" xfId="7" builtinId="16" hidden="1"/>
    <cellStyle name="Heading 2" xfId="8" builtinId="17" hidden="1"/>
    <cellStyle name="Heading 3" xfId="9" builtinId="18" hidden="1"/>
    <cellStyle name="Heading 4" xfId="10" builtinId="19" hidden="1"/>
    <cellStyle name="Hyperlink" xfId="55" builtinId="8" hidden="1"/>
    <cellStyle name="Input" xfId="14" builtinId="20" hidden="1"/>
    <cellStyle name="Linked Cell" xfId="17" builtinId="24" hidden="1"/>
    <cellStyle name="Neutral" xfId="13" builtinId="28" hidden="1"/>
    <cellStyle name="Normal" xfId="0" builtinId="0" customBuiltin="1"/>
    <cellStyle name="Normal 2" xfId="56" xr:uid="{00000000-0005-0000-0000-000033000000}"/>
    <cellStyle name="Note" xfId="20" builtinId="10" hidden="1"/>
    <cellStyle name="Output" xfId="15" builtinId="21" hidden="1"/>
    <cellStyle name="Percent" xfId="5" builtinId="5" hidden="1"/>
    <cellStyle name="Title" xfId="6" builtinId="15" hidden="1"/>
    <cellStyle name="Total" xfId="22" builtinId="25" hidden="1"/>
    <cellStyle name="Warning Text" xfId="19" builtinId="11" hidden="1"/>
  </cellStyles>
  <dxfs count="20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AAD4F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bottom style="medium">
          <color indexed="64"/>
        </bottom>
      </border>
    </dxf>
    <dxf>
      <numFmt numFmtId="14" formatCode="0.00%"/>
      <alignment horizontal="right" vertical="center" textRotation="0" wrapText="0" relativeIndent="1" justifyLastLine="0" shrinkToFit="0" readingOrder="0"/>
      <protection locked="0" hidden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color theme="0" tint="-0.34998626667073579"/>
      </font>
    </dxf>
    <dxf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rgb="FFD4D4D4"/>
        </top>
        <bottom style="thin">
          <color rgb="FFD4D4D4"/>
        </bottom>
      </border>
      <protection locked="1" hidden="0"/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rgb="FFD4D4D4"/>
        </right>
        <top style="thin">
          <color rgb="FFD4D4D4"/>
        </top>
        <bottom style="thin">
          <color rgb="FFD4D4D4"/>
        </bottom>
        <vertical/>
        <horizontal/>
      </border>
      <protection locked="1" hidden="0"/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protection locked="1" hidden="0"/>
    </dxf>
    <dxf>
      <border>
        <bottom style="medium">
          <color rgb="FF000000"/>
        </bottom>
      </border>
    </dxf>
    <dxf>
      <protection locked="1" hidden="0"/>
    </dxf>
    <dxf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/>
        <top/>
        <bottom/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/>
        <top/>
        <bottom/>
        <vertical/>
        <horizontal/>
      </border>
      <protection locked="1" hidden="0"/>
    </dxf>
    <dxf>
      <numFmt numFmtId="34" formatCode="_(&quot;$&quot;* #,##0.00_);_(&quot;$&quot;* \(#,##0.00\);_(&quot;$&quot;* &quot;-&quot;??_);_(@_)"/>
      <protection locked="1" hidden="0"/>
    </dxf>
    <dxf>
      <numFmt numFmtId="34" formatCode="_(&quot;$&quot;* #,##0.00_);_(&quot;$&quot;* \(#,##0.00\);_(&quot;$&quot;* &quot;-&quot;??_);_(@_)"/>
      <protection locked="1" hidden="0"/>
    </dxf>
    <dxf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/>
        <top/>
        <bottom/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4" formatCode="_(&quot;$&quot;* #,##0.00_);_(&quot;$&quot;* \(#,##0.00\);_(&quot;$&quot;* &quot;-&quot;??_);_(@_)"/>
      <protection locked="1" hidden="0"/>
    </dxf>
    <dxf>
      <protection locked="1" hidden="0"/>
    </dxf>
    <dxf>
      <protection locked="1" hidden="0"/>
    </dxf>
    <dxf>
      <protection locked="1" hidden="0"/>
    </dxf>
    <dxf>
      <font>
        <b/>
      </font>
      <numFmt numFmtId="34" formatCode="_(&quot;$&quot;* #,##0.00_);_(&quot;$&quot;* \(#,##0.00\);_(&quot;$&quot;* &quot;-&quot;??_);_(@_)"/>
      <border diagonalUp="0" diagonalDown="0" outline="0">
        <left style="thin">
          <color indexed="64"/>
        </left>
        <right/>
        <top/>
        <bottom/>
      </border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/>
        <top/>
        <bottom/>
        <vertical/>
        <horizontal/>
      </border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/>
        <top/>
        <bottom/>
        <vertical/>
        <horizontal/>
      </border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/>
        <top/>
        <bottom/>
        <vertical/>
        <horizontal/>
      </border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left" vertical="center" textRotation="0" wrapText="1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fill>
        <patternFill patternType="solid">
          <fgColor rgb="FFE6E6E6"/>
          <bgColor rgb="FF000000"/>
        </patternFill>
      </fill>
    </dxf>
    <dxf>
      <protection locked="0" hidden="0"/>
    </dxf>
    <dxf>
      <alignment horizontal="center" vertical="center" textRotation="0" wrapText="1" indent="0" justifyLastLine="0" shrinkToFit="0" readingOrder="0"/>
      <protection locked="1" hidden="0"/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  <color rgb="FFFF0000"/>
      </font>
      <fill>
        <patternFill>
          <bgColor theme="4" tint="0.79998168889431442"/>
        </patternFill>
      </fill>
    </dxf>
    <dxf>
      <font>
        <b val="0"/>
        <i val="0"/>
        <strike val="0"/>
      </font>
    </dxf>
    <dxf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rgb="FFD4D4D4"/>
        </top>
        <bottom style="thin">
          <color rgb="FFD4D4D4"/>
        </bottom>
      </border>
      <protection locked="1" hidden="0"/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rgb="FFD4D4D4"/>
        </right>
        <top style="thin">
          <color rgb="FFD4D4D4"/>
        </top>
        <bottom style="thin">
          <color rgb="FFD4D4D4"/>
        </bottom>
        <vertical/>
        <horizontal/>
      </border>
      <protection locked="1" hidden="0"/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protection locked="1" hidden="0"/>
    </dxf>
    <dxf>
      <border>
        <bottom style="medium">
          <color rgb="FF000000"/>
        </bottom>
      </border>
    </dxf>
    <dxf>
      <protection locked="1" hidden="0"/>
    </dxf>
    <dxf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/>
        <top/>
        <bottom/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/>
        <top/>
        <bottom/>
        <vertical/>
        <horizontal/>
      </border>
      <protection locked="1" hidden="0"/>
    </dxf>
    <dxf>
      <numFmt numFmtId="34" formatCode="_(&quot;$&quot;* #,##0.00_);_(&quot;$&quot;* \(#,##0.00\);_(&quot;$&quot;* &quot;-&quot;??_);_(@_)"/>
      <protection locked="1" hidden="0"/>
    </dxf>
    <dxf>
      <numFmt numFmtId="34" formatCode="_(&quot;$&quot;* #,##0.00_);_(&quot;$&quot;* \(#,##0.00\);_(&quot;$&quot;* &quot;-&quot;??_);_(@_)"/>
      <protection locked="1" hidden="0"/>
    </dxf>
    <dxf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/>
        <top/>
        <bottom/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4" formatCode="_(&quot;$&quot;* #,##0.00_);_(&quot;$&quot;* \(#,##0.00\);_(&quot;$&quot;* &quot;-&quot;??_);_(@_)"/>
      <protection locked="1" hidden="0"/>
    </dxf>
    <dxf>
      <protection locked="1" hidden="0"/>
    </dxf>
    <dxf>
      <protection locked="1" hidden="0"/>
    </dxf>
    <dxf>
      <protection locked="1" hidden="0"/>
    </dxf>
    <dxf>
      <font>
        <b/>
      </font>
      <numFmt numFmtId="34" formatCode="_(&quot;$&quot;* #,##0.00_);_(&quot;$&quot;* \(#,##0.00\);_(&quot;$&quot;* &quot;-&quot;??_);_(@_)"/>
      <border diagonalUp="0" diagonalDown="0" outline="0">
        <left style="thin">
          <color indexed="64"/>
        </left>
        <right/>
        <top/>
        <bottom/>
      </border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/>
        <top/>
        <bottom/>
        <vertical/>
        <horizontal/>
      </border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/>
        <top/>
        <bottom/>
        <vertical/>
        <horizontal/>
      </border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/>
        <top/>
        <bottom/>
        <vertical/>
        <horizontal/>
      </border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left" vertical="center" textRotation="0" wrapText="1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fill>
        <patternFill patternType="solid">
          <fgColor rgb="FFE6E6E6"/>
          <bgColor rgb="FF000000"/>
        </patternFill>
      </fill>
    </dxf>
    <dxf>
      <protection locked="0" hidden="0"/>
    </dxf>
    <dxf>
      <alignment horizontal="center" vertical="center" textRotation="0" wrapText="1" indent="0" justifyLastLine="0" shrinkToFit="0" readingOrder="0"/>
      <protection locked="1" hidden="0"/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  <color rgb="FFFF0000"/>
      </font>
      <fill>
        <patternFill>
          <bgColor theme="4" tint="0.79998168889431442"/>
        </patternFill>
      </fill>
    </dxf>
    <dxf>
      <font>
        <b val="0"/>
        <i val="0"/>
      </font>
    </dxf>
    <dxf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rgb="FFD4D4D4"/>
        </top>
        <bottom style="thin">
          <color rgb="FFD4D4D4"/>
        </bottom>
      </border>
      <protection locked="1" hidden="0"/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rgb="FFD4D4D4"/>
        </right>
        <top style="thin">
          <color rgb="FFD4D4D4"/>
        </top>
        <bottom style="thin">
          <color rgb="FFD4D4D4"/>
        </bottom>
        <vertical/>
        <horizontal/>
      </border>
      <protection locked="1" hidden="0"/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protection locked="1" hidden="0"/>
    </dxf>
    <dxf>
      <border>
        <bottom style="medium">
          <color rgb="FF000000"/>
        </bottom>
      </border>
    </dxf>
    <dxf>
      <protection locked="1" hidden="0"/>
    </dxf>
    <dxf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/>
        <top/>
        <bottom/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/>
        <top/>
        <bottom/>
        <vertical/>
        <horizontal/>
      </border>
      <protection locked="1" hidden="0"/>
    </dxf>
    <dxf>
      <numFmt numFmtId="34" formatCode="_(&quot;$&quot;* #,##0.00_);_(&quot;$&quot;* \(#,##0.00\);_(&quot;$&quot;* &quot;-&quot;??_);_(@_)"/>
      <protection locked="1" hidden="0"/>
    </dxf>
    <dxf>
      <numFmt numFmtId="34" formatCode="_(&quot;$&quot;* #,##0.00_);_(&quot;$&quot;* \(#,##0.00\);_(&quot;$&quot;* &quot;-&quot;??_);_(@_)"/>
      <protection locked="1" hidden="0"/>
    </dxf>
    <dxf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/>
        <top/>
        <bottom/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4" formatCode="_(&quot;$&quot;* #,##0.00_);_(&quot;$&quot;* \(#,##0.00\);_(&quot;$&quot;* &quot;-&quot;??_);_(@_)"/>
      <protection locked="1" hidden="0"/>
    </dxf>
    <dxf>
      <protection locked="1" hidden="0"/>
    </dxf>
    <dxf>
      <protection locked="1" hidden="0"/>
    </dxf>
    <dxf>
      <protection locked="1" hidden="0"/>
    </dxf>
    <dxf>
      <font>
        <b/>
      </font>
      <numFmt numFmtId="34" formatCode="_(&quot;$&quot;* #,##0.00_);_(&quot;$&quot;* \(#,##0.00\);_(&quot;$&quot;* &quot;-&quot;??_);_(@_)"/>
      <border diagonalUp="0" diagonalDown="0" outline="0">
        <left style="thin">
          <color indexed="64"/>
        </left>
        <right/>
        <top/>
        <bottom/>
      </border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/>
        <top/>
        <bottom/>
        <vertical/>
        <horizontal/>
      </border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/>
        <top/>
        <bottom/>
        <vertical/>
        <horizontal/>
      </border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/>
        <top/>
        <bottom/>
        <vertical/>
        <horizontal/>
      </border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left" vertical="center" textRotation="0" wrapText="1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fill>
        <patternFill patternType="solid">
          <fgColor rgb="FFE6E6E6"/>
          <bgColor rgb="FF000000"/>
        </patternFill>
      </fill>
    </dxf>
    <dxf>
      <protection locked="0" hidden="0"/>
    </dxf>
    <dxf>
      <alignment horizontal="center" vertical="center" textRotation="0" wrapText="1" indent="0" justifyLastLine="0" shrinkToFit="0" readingOrder="0"/>
      <protection locked="1" hidden="0"/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  <color rgb="FFFF0000"/>
      </font>
      <fill>
        <patternFill>
          <bgColor theme="4" tint="0.79998168889431442"/>
        </patternFill>
      </fill>
    </dxf>
    <dxf>
      <font>
        <b val="0"/>
        <i val="0"/>
        <strike val="0"/>
      </font>
    </dxf>
    <dxf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rgb="FFD4D4D4"/>
        </top>
        <bottom style="thin">
          <color rgb="FFD4D4D4"/>
        </bottom>
      </border>
      <protection locked="1" hidden="0"/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rgb="FFD4D4D4"/>
        </right>
        <top style="thin">
          <color rgb="FFD4D4D4"/>
        </top>
        <bottom style="thin">
          <color rgb="FFD4D4D4"/>
        </bottom>
        <vertical/>
        <horizontal/>
      </border>
      <protection locked="1" hidden="0"/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protection locked="1" hidden="0"/>
    </dxf>
    <dxf>
      <border>
        <bottom style="medium">
          <color rgb="FF000000"/>
        </bottom>
      </border>
    </dxf>
    <dxf>
      <protection locked="1" hidden="0"/>
    </dxf>
    <dxf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/>
        <top/>
        <bottom/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/>
        <top/>
        <bottom/>
        <vertical/>
        <horizontal/>
      </border>
      <protection locked="1" hidden="0"/>
    </dxf>
    <dxf>
      <numFmt numFmtId="34" formatCode="_(&quot;$&quot;* #,##0.00_);_(&quot;$&quot;* \(#,##0.00\);_(&quot;$&quot;* &quot;-&quot;??_);_(@_)"/>
      <protection locked="1" hidden="0"/>
    </dxf>
    <dxf>
      <numFmt numFmtId="34" formatCode="_(&quot;$&quot;* #,##0.00_);_(&quot;$&quot;* \(#,##0.00\);_(&quot;$&quot;* &quot;-&quot;??_);_(@_)"/>
      <protection locked="1" hidden="0"/>
    </dxf>
    <dxf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/>
        <top/>
        <bottom/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4" formatCode="_(&quot;$&quot;* #,##0.00_);_(&quot;$&quot;* \(#,##0.00\);_(&quot;$&quot;* &quot;-&quot;??_);_(@_)"/>
      <protection locked="1" hidden="0"/>
    </dxf>
    <dxf>
      <protection locked="1" hidden="0"/>
    </dxf>
    <dxf>
      <protection locked="1" hidden="0"/>
    </dxf>
    <dxf>
      <protection locked="1" hidden="0"/>
    </dxf>
    <dxf>
      <font>
        <b/>
      </font>
      <numFmt numFmtId="34" formatCode="_(&quot;$&quot;* #,##0.00_);_(&quot;$&quot;* \(#,##0.00\);_(&quot;$&quot;* &quot;-&quot;??_);_(@_)"/>
      <border diagonalUp="0" diagonalDown="0" outline="0">
        <left style="thin">
          <color indexed="64"/>
        </left>
        <right/>
        <top/>
        <bottom/>
      </border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/>
        <top/>
        <bottom/>
        <vertical/>
        <horizontal/>
      </border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/>
        <top/>
        <bottom/>
        <vertical/>
        <horizontal/>
      </border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/>
        <top/>
        <bottom/>
        <vertical/>
        <horizontal/>
      </border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left" vertical="center" textRotation="0" wrapText="1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fill>
        <patternFill patternType="solid">
          <fgColor rgb="FFE6E6E6"/>
          <bgColor rgb="FF000000"/>
        </patternFill>
      </fill>
    </dxf>
    <dxf>
      <protection locked="0" hidden="0"/>
    </dxf>
    <dxf>
      <alignment horizontal="center" vertical="center" textRotation="0" wrapText="1" indent="0" justifyLastLine="0" shrinkToFit="0" readingOrder="0"/>
      <protection locked="1" hidden="0"/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  <color rgb="FFFF0000"/>
      </font>
      <fill>
        <patternFill>
          <bgColor theme="4" tint="0.79998168889431442"/>
        </patternFill>
      </fill>
    </dxf>
    <dxf>
      <font>
        <b val="0"/>
        <i val="0"/>
        <strike val="0"/>
      </font>
    </dxf>
    <dxf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rgb="FFD4D4D4"/>
        </top>
        <bottom style="thin">
          <color rgb="FFD4D4D4"/>
        </bottom>
      </border>
      <protection locked="1" hidden="0"/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rgb="FFD4D4D4"/>
        </right>
        <top style="thin">
          <color rgb="FFD4D4D4"/>
        </top>
        <bottom style="thin">
          <color rgb="FFD4D4D4"/>
        </bottom>
        <vertical/>
        <horizontal/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1" hidden="0"/>
    </dxf>
    <dxf>
      <border>
        <bottom style="medium">
          <color indexed="64"/>
        </bottom>
      </border>
    </dxf>
    <dxf>
      <protection locked="1" hidden="0"/>
    </dxf>
    <dxf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/>
        <top/>
        <bottom/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/>
        <top/>
        <bottom/>
        <vertical/>
        <horizontal/>
      </border>
      <protection locked="1" hidden="0"/>
    </dxf>
    <dxf>
      <numFmt numFmtId="34" formatCode="_(&quot;$&quot;* #,##0.00_);_(&quot;$&quot;* \(#,##0.00\);_(&quot;$&quot;* &quot;-&quot;??_);_(@_)"/>
      <protection locked="1" hidden="0"/>
    </dxf>
    <dxf>
      <numFmt numFmtId="34" formatCode="_(&quot;$&quot;* #,##0.00_);_(&quot;$&quot;* \(#,##0.00\);_(&quot;$&quot;* &quot;-&quot;??_);_(@_)"/>
      <protection locked="1" hidden="0"/>
    </dxf>
    <dxf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/>
        <top/>
        <bottom/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4" formatCode="_(&quot;$&quot;* #,##0.00_);_(&quot;$&quot;* \(#,##0.00\);_(&quot;$&quot;* &quot;-&quot;??_);_(@_)"/>
      <protection locked="1" hidden="0"/>
    </dxf>
    <dxf>
      <protection locked="1" hidden="0"/>
    </dxf>
    <dxf>
      <protection locked="1" hidden="0"/>
    </dxf>
    <dxf>
      <protection locked="1" hidden="0"/>
    </dxf>
    <dxf>
      <font>
        <b/>
      </font>
      <numFmt numFmtId="34" formatCode="_(&quot;$&quot;* #,##0.00_);_(&quot;$&quot;* \(#,##0.00\);_(&quot;$&quot;* &quot;-&quot;??_);_(@_)"/>
      <border diagonalUp="0" diagonalDown="0" outline="0">
        <left style="thin">
          <color indexed="64"/>
        </left>
        <right/>
        <top/>
        <bottom/>
      </border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/>
        <top/>
        <bottom/>
        <vertical/>
        <horizontal/>
      </border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/>
        <top/>
        <bottom/>
        <vertical/>
        <horizontal/>
      </border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/>
        <top/>
        <bottom/>
        <vertical/>
        <horizontal/>
      </border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left" vertical="center" textRotation="0" wrapText="1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fill>
        <patternFill patternType="solid">
          <fgColor rgb="FFE6E6E6"/>
          <bgColor rgb="FF000000"/>
        </patternFill>
      </fill>
    </dxf>
    <dxf>
      <protection locked="0" hidden="0"/>
    </dxf>
    <dxf>
      <alignment horizontal="center" vertical="center" textRotation="0" wrapText="1" indent="0" justifyLastLine="0" shrinkToFit="0" readingOrder="0"/>
      <protection locked="1" hidden="0"/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  <color rgb="FFFF0000"/>
      </font>
      <fill>
        <patternFill>
          <bgColor theme="4" tint="0.79998168889431442"/>
        </patternFill>
      </fill>
    </dxf>
    <dxf>
      <font>
        <b val="0"/>
        <i val="0"/>
      </font>
    </dxf>
    <dxf>
      <font>
        <strike val="0"/>
      </font>
      <fill>
        <patternFill>
          <bgColor rgb="FFE5F2FB"/>
        </patternFill>
      </fill>
    </dxf>
    <dxf>
      <fill>
        <patternFill>
          <bgColor rgb="FFE5F2FB"/>
        </patternFill>
      </fill>
    </dxf>
    <dxf>
      <font>
        <b/>
        <i val="0"/>
      </font>
      <fill>
        <patternFill>
          <bgColor rgb="FFAAD4F4"/>
        </patternFill>
      </fill>
      <border>
        <bottom style="medium">
          <color auto="1"/>
        </bottom>
      </border>
    </dxf>
    <dxf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rgb="FFD4D4D4"/>
        </vertical>
        <horizontal style="thin">
          <color rgb="FFD4D4D4"/>
        </horizontal>
      </border>
    </dxf>
    <dxf>
      <font>
        <b/>
        <i val="0"/>
      </font>
      <fill>
        <patternFill>
          <bgColor rgb="FFAAD4F4"/>
        </patternFill>
      </fill>
      <border>
        <bottom style="medium">
          <color auto="1"/>
        </bottom>
      </border>
    </dxf>
    <dxf>
      <border diagonalUp="0" diagonalDown="0">
        <left style="medium">
          <color theme="1"/>
        </left>
        <right style="medium">
          <color theme="1"/>
        </right>
        <top style="medium">
          <color theme="1"/>
        </top>
        <bottom style="medium">
          <color theme="1"/>
        </bottom>
        <vertical style="thin">
          <color rgb="FFD4D4D4"/>
        </vertical>
        <horizontal style="thin">
          <color rgb="FFD4D4D4"/>
        </horizontal>
      </border>
    </dxf>
    <dxf>
      <font>
        <b/>
        <i val="0"/>
      </font>
      <fill>
        <patternFill>
          <bgColor rgb="FFAAD4F4"/>
        </patternFill>
      </fill>
      <border>
        <bottom style="medium">
          <color auto="1"/>
        </bottom>
      </border>
    </dxf>
    <dxf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rgb="FFD4D4D4"/>
        </vertical>
        <horizontal style="thin">
          <color rgb="FFD4D4D4"/>
        </horizontal>
      </border>
    </dxf>
    <dxf>
      <font>
        <b/>
        <i val="0"/>
      </font>
      <fill>
        <patternFill>
          <bgColor rgb="FFAAD4F4"/>
        </patternFill>
      </fill>
    </dxf>
    <dxf>
      <font>
        <b/>
        <i val="0"/>
      </font>
      <fill>
        <patternFill>
          <bgColor rgb="FFAAD4F4"/>
        </patternFill>
      </fill>
      <border>
        <top style="medium">
          <color auto="1"/>
        </top>
      </border>
    </dxf>
    <dxf>
      <font>
        <b/>
        <i val="0"/>
      </font>
      <fill>
        <patternFill>
          <bgColor rgb="FFAAD4F4"/>
        </patternFill>
      </fill>
      <border>
        <bottom style="medium">
          <color auto="1"/>
        </bottom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6" defaultTableStyle="No Format" defaultPivotStyle="PivotStyleLight16">
    <tableStyle name="No Format" pivot="0" count="0" xr9:uid="{00000000-0011-0000-FFFF-FFFF00000000}"/>
    <tableStyle name="ODE" table="0" count="4" xr9:uid="{00000000-0011-0000-FFFF-FFFF01000000}">
      <tableStyleElement type="wholeTable" dxfId="207"/>
      <tableStyleElement type="headerRow" dxfId="206"/>
      <tableStyleElement type="totalRow" dxfId="205"/>
      <tableStyleElement type="pageFieldLabels" dxfId="204"/>
    </tableStyle>
    <tableStyle name="ODE Basic" pivot="0" count="2" xr9:uid="{00000000-0011-0000-FFFF-FFFF02000000}">
      <tableStyleElement type="wholeTable" dxfId="203"/>
      <tableStyleElement type="headerRow" dxfId="202"/>
    </tableStyle>
    <tableStyle name="ODE Bold Outline" pivot="0" count="2" xr9:uid="{00000000-0011-0000-FFFF-FFFF03000000}">
      <tableStyleElement type="wholeTable" dxfId="201"/>
      <tableStyleElement type="headerRow" dxfId="200"/>
    </tableStyle>
    <tableStyle name="ODE Row Alt" pivot="0" count="3" xr9:uid="{00000000-0011-0000-FFFF-FFFF04000000}">
      <tableStyleElement type="wholeTable" dxfId="199"/>
      <tableStyleElement type="headerRow" dxfId="198"/>
      <tableStyleElement type="secondRowStripe" dxfId="197"/>
    </tableStyle>
    <tableStyle name="Table Style 1" pivot="0" count="1" xr9:uid="{00000000-0011-0000-FFFF-FFFF05000000}">
      <tableStyleElement type="secondRowStripe" dxfId="196"/>
    </tableStyle>
  </tableStyles>
  <colors>
    <mruColors>
      <color rgb="FFAAD4F4"/>
      <color rgb="FFD4D4D4"/>
      <color rgb="FF1A75BC"/>
      <color rgb="FFE5F2FB"/>
      <color rgb="FFC9E3F7"/>
      <color rgb="FFAFAFAF"/>
      <color rgb="FFFFFFCC"/>
      <color rgb="FFFFC7CE"/>
      <color rgb="FF9C0006"/>
      <color rgb="FF9C65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9526</xdr:rowOff>
    </xdr:from>
    <xdr:to>
      <xdr:col>3</xdr:col>
      <xdr:colOff>305648</xdr:colOff>
      <xdr:row>40</xdr:row>
      <xdr:rowOff>66676</xdr:rowOff>
    </xdr:to>
    <xdr:pic>
      <xdr:nvPicPr>
        <xdr:cNvPr id="2" name="Picture 1" descr="&quot;&quot;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11161"/>
        <a:stretch/>
      </xdr:blipFill>
      <xdr:spPr>
        <a:xfrm>
          <a:off x="0" y="2419351"/>
          <a:ext cx="6077798" cy="50101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Budget_Detail" displayName="Budget_Detail" ref="B20:K45" totalsRowShown="0" headerRowDxfId="187" dataDxfId="186">
  <autoFilter ref="B20:K45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sortState ref="B16:L20">
    <sortCondition sortBy="cellColor" ref="B16:B20" dxfId="185"/>
  </sortState>
  <tableColumns count="10">
    <tableColumn id="1" xr3:uid="{00000000-0010-0000-0000-000001000000}" name="Spending Category #" dataDxfId="184"/>
    <tableColumn id="2" xr3:uid="{00000000-0010-0000-0000-000002000000}" name="Planned Expenditure Description" dataDxfId="183"/>
    <tableColumn id="4" xr3:uid="{00000000-0010-0000-0000-000004000000}" name="Does this Expenditure Include FTE?" dataDxfId="182"/>
    <tableColumn id="5" xr3:uid="{00000000-0010-0000-0000-000005000000}" name="Year 1 _x000a_(2021-22 FY) Expenditures" dataDxfId="181"/>
    <tableColumn id="6" xr3:uid="{00000000-0010-0000-0000-000006000000}" name="Address Unfinished _x000a_Learning?" dataDxfId="180"/>
    <tableColumn id="7" xr3:uid="{00000000-0010-0000-0000-000007000000}" name="Year 2_x000a_(2022-23 FY) Expenditures" dataDxfId="179"/>
    <tableColumn id="8" xr3:uid="{00000000-0010-0000-0000-000008000000}" name="Address Unfinished _x000a_..Learning?.." dataDxfId="178"/>
    <tableColumn id="9" xr3:uid="{00000000-0010-0000-0000-000009000000}" name="Year 3_x000a_(Jul 2023 - Sep 24) Expenditures" dataDxfId="177"/>
    <tableColumn id="10" xr3:uid="{00000000-0010-0000-0000-00000A000000}" name="Address Unfinished _x000a_...Learning?..." dataDxfId="176"/>
    <tableColumn id="11" xr3:uid="{00000000-0010-0000-0000-00000B000000}" name="Total Planned Expenditures (2021-24)" dataDxfId="175">
      <calculatedColumnFormula>IFERROR(ROUND(SUM(Budget_Detail[[#This Row],[Year 1 
(2021-22 FY) Expenditures]]+Budget_Detail[[#This Row],[Year 2
(2022-23 FY) Expenditures]]+Budget_Detail[[#This Row],[Year 3
(Jul 2023 - Sep 24) Expenditures]]),2),0)</calculatedColumnFormula>
    </tableColumn>
  </tableColumns>
  <tableStyleInfo name="ODE Basic" showFirstColumn="0" showLastColumn="0" showRowStripes="1" showColumnStripes="0"/>
  <extLst>
    <ext xmlns:x14="http://schemas.microsoft.com/office/spreadsheetml/2009/9/main" uri="{504A1905-F514-4f6f-8877-14C23A59335A}">
      <x14:table altTextSummary="ESSER III budget plan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9000000}" name="Budget_DetailEx" displayName="Budget_DetailEx" ref="B20:K45" totalsRowShown="0" headerRowDxfId="77" dataDxfId="76">
  <autoFilter ref="B20:K45" xr:uid="{00000000-0009-0000-0100-000010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sortState ref="B21:L25">
    <sortCondition sortBy="cellColor" ref="B16:B20" dxfId="75"/>
  </sortState>
  <tableColumns count="10">
    <tableColumn id="1" xr3:uid="{00000000-0010-0000-0900-000001000000}" name="Spending Category #" dataDxfId="74"/>
    <tableColumn id="2" xr3:uid="{00000000-0010-0000-0900-000002000000}" name="Planned Expenditure Description" dataDxfId="73"/>
    <tableColumn id="4" xr3:uid="{00000000-0010-0000-0900-000004000000}" name="Does this Expenditure Include FTE?" dataDxfId="72"/>
    <tableColumn id="5" xr3:uid="{00000000-0010-0000-0900-000005000000}" name="Year 1 _x000a_(2021-22 FY) Expenditures" dataDxfId="71"/>
    <tableColumn id="6" xr3:uid="{00000000-0010-0000-0900-000006000000}" name="Address Unfinished _x000a_Learning?" dataDxfId="70"/>
    <tableColumn id="7" xr3:uid="{00000000-0010-0000-0900-000007000000}" name="Year 2_x000a_(2022-23 FY) Expenditures" dataDxfId="69"/>
    <tableColumn id="8" xr3:uid="{00000000-0010-0000-0900-000008000000}" name="Address Unfinished _x000a_..Learning?.." dataDxfId="68"/>
    <tableColumn id="9" xr3:uid="{00000000-0010-0000-0900-000009000000}" name="Year 3_x000a_(Jul 2023 - Sep 24) Expenditures" dataDxfId="67"/>
    <tableColumn id="10" xr3:uid="{00000000-0010-0000-0900-00000A000000}" name="Address Unfinished _x000a_...Learning?..." dataDxfId="66"/>
    <tableColumn id="11" xr3:uid="{00000000-0010-0000-0900-00000B000000}" name="Total Planned Expenditures (2021-24)" dataDxfId="65">
      <calculatedColumnFormula>IFERROR(ROUND(SUM(Budget_DetailEx[[#This Row],[Year 1 
(2021-22 FY) Expenditures]]+Budget_DetailEx[[#This Row],[Year 2
(2022-23 FY) Expenditures]]+Budget_DetailEx[[#This Row],[Year 3
(Jul 2023 - Sep 24) Expenditures]]),2),0)</calculatedColumnFormula>
    </tableColumn>
  </tableColumns>
  <tableStyleInfo name="ODE Basic" showFirstColumn="0" showLastColumn="0" showRowStripes="1" showColumnStripes="0"/>
  <extLst>
    <ext xmlns:x14="http://schemas.microsoft.com/office/spreadsheetml/2009/9/main" uri="{504A1905-F514-4f6f-8877-14C23A59335A}">
      <x14:table altTextSummary="ESSER III budget plan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A000000}" name="Budget_SummaryEx" displayName="Budget_SummaryEx" ref="C14:I18" totalsRowShown="0" headerRowDxfId="64" dataDxfId="63">
  <autoFilter ref="C14:I18" xr:uid="{00000000-0009-0000-0100-00001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A00-000001000000}" name="Budget Category" dataDxfId="62"/>
    <tableColumn id="2" xr3:uid="{00000000-0010-0000-0A00-000002000000}" name="Total _x000a_Amount" dataDxfId="61"/>
    <tableColumn id="3" xr3:uid="{00000000-0010-0000-0A00-000003000000}" name="Year 1 Planned Expenditures" dataDxfId="60"/>
    <tableColumn id="4" xr3:uid="{00000000-0010-0000-0A00-000004000000}" name="Year 2 Planned Expenditures" dataDxfId="59"/>
    <tableColumn id="5" xr3:uid="{00000000-0010-0000-0A00-000005000000}" name="Year 3 Planned Expenditures" dataDxfId="58"/>
    <tableColumn id="6" xr3:uid="{00000000-0010-0000-0A00-000006000000}" name="Total Planned Expenditures" dataDxfId="57"/>
    <tableColumn id="7" xr3:uid="{00000000-0010-0000-0A00-000007000000}" name="Not Yet Planned for Specific Use" dataDxfId="56"/>
  </tableColumns>
  <tableStyleInfo name="ODE Basic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B000000}" name="StrategiesEx" displayName="StrategiesEx" ref="B7:C12" totalsRowShown="0" headerRowDxfId="55" dataDxfId="53" headerRowBorderDxfId="54" tableBorderDxfId="52">
  <autoFilter ref="B7:C12" xr:uid="{00000000-0009-0000-0100-000012000000}">
    <filterColumn colId="0" hiddenButton="1"/>
    <filterColumn colId="1" hiddenButton="1"/>
  </autoFilter>
  <tableColumns count="2">
    <tableColumn id="1" xr3:uid="{00000000-0010-0000-0B00-000001000000}" name="Category #" dataDxfId="51"/>
    <tableColumn id="2" xr3:uid="{00000000-0010-0000-0B00-000002000000}" name="Spending Category Description" dataDxfId="50"/>
  </tableColumns>
  <tableStyleInfo name="ODE Basic" showFirstColumn="0" showLastColumn="0" showRowStripes="1" showColumnStripes="0"/>
  <extLst>
    <ext xmlns:x14="http://schemas.microsoft.com/office/spreadsheetml/2009/9/main" uri="{504A1905-F514-4f6f-8877-14C23A59335A}">
      <x14:table altTextSummary="Spending strategies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C000000}" name="Budget_DetailEx2" displayName="Budget_DetailEx2" ref="B20:K45" totalsRowShown="0" headerRowDxfId="40" dataDxfId="39">
  <autoFilter ref="B20:K45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sortState ref="B21:L25">
    <sortCondition sortBy="cellColor" ref="B16:B20" dxfId="38"/>
  </sortState>
  <tableColumns count="10">
    <tableColumn id="1" xr3:uid="{00000000-0010-0000-0C00-000001000000}" name="Spending Category #" dataDxfId="37"/>
    <tableColumn id="2" xr3:uid="{00000000-0010-0000-0C00-000002000000}" name="Planned Expenditure Description" dataDxfId="36"/>
    <tableColumn id="4" xr3:uid="{00000000-0010-0000-0C00-000004000000}" name="Does this Expenditure Include FTE?" dataDxfId="35"/>
    <tableColumn id="5" xr3:uid="{00000000-0010-0000-0C00-000005000000}" name="Year 1 _x000a_(2021-22 FY) Expenditures" dataDxfId="34"/>
    <tableColumn id="6" xr3:uid="{00000000-0010-0000-0C00-000006000000}" name="Address Unfinished _x000a_Learning?" dataDxfId="33"/>
    <tableColumn id="7" xr3:uid="{00000000-0010-0000-0C00-000007000000}" name="Year 2_x000a_(2022-23 FY) Expenditures" dataDxfId="32"/>
    <tableColumn id="8" xr3:uid="{00000000-0010-0000-0C00-000008000000}" name="Address Unfinished _x000a_..Learning?.." dataDxfId="31"/>
    <tableColumn id="9" xr3:uid="{00000000-0010-0000-0C00-000009000000}" name="Year 3_x000a_(Jul 2023 - Sep 24) Expenditures" dataDxfId="30"/>
    <tableColumn id="10" xr3:uid="{00000000-0010-0000-0C00-00000A000000}" name="Address Unfinished _x000a_...Learning?..." dataDxfId="29"/>
    <tableColumn id="11" xr3:uid="{00000000-0010-0000-0C00-00000B000000}" name="Total Planned Expenditures (2021-24)" dataDxfId="28">
      <calculatedColumnFormula>IFERROR(ROUND(SUM(Budget_DetailEx2[[#This Row],[Year 1 
(2021-22 FY) Expenditures]]+Budget_DetailEx2[[#This Row],[Year 2
(2022-23 FY) Expenditures]]+Budget_DetailEx2[[#This Row],[Year 3
(Jul 2023 - Sep 24) Expenditures]]),2),0)</calculatedColumnFormula>
    </tableColumn>
  </tableColumns>
  <tableStyleInfo name="ODE Basic" showFirstColumn="0" showLastColumn="0" showRowStripes="1" showColumnStripes="0"/>
  <extLst>
    <ext xmlns:x14="http://schemas.microsoft.com/office/spreadsheetml/2009/9/main" uri="{504A1905-F514-4f6f-8877-14C23A59335A}">
      <x14:table altTextSummary="ESSER III budget plan"/>
    </ext>
  </extLst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D000000}" name="Budget_SummaryEx2" displayName="Budget_SummaryEx2" ref="C14:I18" totalsRowShown="0" headerRowDxfId="27" dataDxfId="26">
  <autoFilter ref="C14:I18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D00-000001000000}" name="Budget Category" dataDxfId="25"/>
    <tableColumn id="2" xr3:uid="{00000000-0010-0000-0D00-000002000000}" name="Total _x000a_Amount" dataDxfId="24"/>
    <tableColumn id="3" xr3:uid="{00000000-0010-0000-0D00-000003000000}" name="Year 1 Planned Expenditures" dataDxfId="23"/>
    <tableColumn id="4" xr3:uid="{00000000-0010-0000-0D00-000004000000}" name="Year 2 Planned Expenditures" dataDxfId="22"/>
    <tableColumn id="5" xr3:uid="{00000000-0010-0000-0D00-000005000000}" name="Year 3 Planned Expenditures" dataDxfId="21"/>
    <tableColumn id="6" xr3:uid="{00000000-0010-0000-0D00-000006000000}" name="Total Planned Expenditures" dataDxfId="20"/>
    <tableColumn id="7" xr3:uid="{00000000-0010-0000-0D00-000007000000}" name="Not Yet Planned for Specific Use" dataDxfId="19"/>
  </tableColumns>
  <tableStyleInfo name="ODE Basic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E000000}" name="StrategiesEx2" displayName="StrategiesEx2" ref="B7:C12" totalsRowShown="0" headerRowDxfId="18" dataDxfId="16" headerRowBorderDxfId="17" tableBorderDxfId="15">
  <autoFilter ref="B7:C12" xr:uid="{00000000-0009-0000-0100-000007000000}">
    <filterColumn colId="0" hiddenButton="1"/>
    <filterColumn colId="1" hiddenButton="1"/>
  </autoFilter>
  <tableColumns count="2">
    <tableColumn id="1" xr3:uid="{00000000-0010-0000-0E00-000001000000}" name="Category #" dataDxfId="14"/>
    <tableColumn id="2" xr3:uid="{00000000-0010-0000-0E00-000002000000}" name="Spending Category Description" dataDxfId="13"/>
  </tableColumns>
  <tableStyleInfo name="ODE Basic" showFirstColumn="0" showLastColumn="0" showRowStripes="1" showColumnStripes="0"/>
  <extLst>
    <ext xmlns:x14="http://schemas.microsoft.com/office/spreadsheetml/2009/9/main" uri="{504A1905-F514-4f6f-8877-14C23A59335A}">
      <x14:table altTextSummary="Spending strategies"/>
    </ext>
  </extLst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F000000}" name="Indirect_Rates" displayName="Indirect_Rates" ref="B3:E201" totalsRowShown="0">
  <autoFilter ref="B3:E201" xr:uid="{00000000-0009-0000-0100-000001000000}">
    <filterColumn colId="0" hiddenButton="1"/>
    <filterColumn colId="1" hiddenButton="1"/>
    <filterColumn colId="2" hiddenButton="1"/>
    <filterColumn colId="3" hiddenButton="1"/>
  </autoFilter>
  <sortState ref="B4:E200">
    <sortCondition ref="C4:C200"/>
  </sortState>
  <tableColumns count="4">
    <tableColumn id="1" xr3:uid="{00000000-0010-0000-0F00-000001000000}" name="Dist ID" dataDxfId="11"/>
    <tableColumn id="2" xr3:uid="{00000000-0010-0000-0F00-000002000000}" name="District Name"/>
    <tableColumn id="3" xr3:uid="{00000000-0010-0000-0F00-000003000000}" name="Status" dataDxfId="10"/>
    <tableColumn id="4" xr3:uid="{00000000-0010-0000-0F00-000004000000}" name="Final Rate" dataDxfId="9"/>
  </tableColumns>
  <tableStyleInfo name="ODE Row Alt" showFirstColumn="0" showLastColumn="0" showRowStripes="1" showColumnStripes="0"/>
  <extLst>
    <ext xmlns:x14="http://schemas.microsoft.com/office/spreadsheetml/2009/9/main" uri="{504A1905-F514-4f6f-8877-14C23A59335A}">
      <x14:table altTextSummary="ESD and school district indirect rates 2021-22 sy"/>
    </ext>
  </extLst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0000000}" name="Charter_IDs" displayName="Charter_IDs" ref="B3:C144" totalsRowShown="0" headerRowBorderDxfId="8">
  <autoFilter ref="B3:C144" xr:uid="{00000000-0009-0000-0100-000013000000}">
    <filterColumn colId="0" hiddenButton="1"/>
    <filterColumn colId="1" hiddenButton="1"/>
  </autoFilter>
  <tableColumns count="2">
    <tableColumn id="1" xr3:uid="{00000000-0010-0000-1000-000001000000}" name="School ID"/>
    <tableColumn id="2" xr3:uid="{00000000-0010-0000-1000-000002000000}" name="School Name"/>
  </tableColumns>
  <tableStyleInfo name="ODE Basic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11000000}" name="Allocations" displayName="Allocations" ref="B3:G201" totalsRowShown="0" headerRowDxfId="7" dataDxfId="6">
  <sortState ref="B8:P204">
    <sortCondition ref="C8:C204"/>
  </sortState>
  <tableColumns count="6">
    <tableColumn id="2" xr3:uid="{00000000-0010-0000-1100-000002000000}" name="District_x000a_ID" dataDxfId="5"/>
    <tableColumn id="3" xr3:uid="{00000000-0010-0000-1100-000003000000}" name="District Name" dataDxfId="4"/>
    <tableColumn id="4" xr3:uid="{00000000-0010-0000-1100-000004000000}" name="90% Share _x000a_Title 1-A Formula_x000a_ESSER III Grant" dataDxfId="3" dataCellStyle="Currency"/>
    <tableColumn id="5" xr3:uid="{00000000-0010-0000-1100-000005000000}" name="9.5% Reserve_x000a_Title 1-A Minimum_x000a_ESSER III Grant" dataDxfId="2" dataCellStyle="Currency"/>
    <tableColumn id="8" xr3:uid="{00000000-0010-0000-1100-000008000000}" name="9.5% Reserve_x000a_State-Sponsored_x000a_Charter Schools_x000a_ESSER III Grant" dataDxfId="1" dataCellStyle="Currency"/>
    <tableColumn id="11" xr3:uid="{00000000-0010-0000-1100-00000B000000}" name="Total _x000a_ESSER III Grant" dataDxfId="0" dataCellStyle="Currency">
      <calculatedColumnFormula>SUM(Allocations[[#This Row],[90% Share 
Title 1-A Formula
ESSER III Grant]:[9.5% Reserve
State-Sponsored
Charter Schools
ESSER III Grant]])</calculatedColumnFormula>
    </tableColumn>
  </tableColumns>
  <tableStyleInfo name="ODE Row Alt" showFirstColumn="0" showLastColumn="0" showRowStripes="1" showColumnStripes="0"/>
  <extLst>
    <ext xmlns:x14="http://schemas.microsoft.com/office/spreadsheetml/2009/9/main" uri="{504A1905-F514-4f6f-8877-14C23A59335A}">
      <x14:table altTextSummary="District ESSER III Allocations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Budget_Summary" displayName="Budget_Summary" ref="C14:I18" totalsRowShown="0" headerRowDxfId="174" dataDxfId="173">
  <autoFilter ref="C14:I18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100-000001000000}" name="Budget Category" dataDxfId="172"/>
    <tableColumn id="2" xr3:uid="{00000000-0010-0000-0100-000002000000}" name="Total _x000a_Amount" dataDxfId="171"/>
    <tableColumn id="3" xr3:uid="{00000000-0010-0000-0100-000003000000}" name="Year 1 Planned Expenditures" dataDxfId="170"/>
    <tableColumn id="4" xr3:uid="{00000000-0010-0000-0100-000004000000}" name="Year 2 Planned Expenditures" dataDxfId="169"/>
    <tableColumn id="5" xr3:uid="{00000000-0010-0000-0100-000005000000}" name="Year 3 Planned Expenditures" dataDxfId="168"/>
    <tableColumn id="6" xr3:uid="{00000000-0010-0000-0100-000006000000}" name="Total Planned Expenditures" dataDxfId="167"/>
    <tableColumn id="7" xr3:uid="{00000000-0010-0000-0100-000007000000}" name="Not Yet Planned for Specific Use" dataDxfId="166"/>
  </tableColumns>
  <tableStyleInfo name="ODE Basic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2000000}" name="Strategies" displayName="Strategies" ref="B7:C12" totalsRowShown="0" headerRowDxfId="165" dataDxfId="163" headerRowBorderDxfId="164" tableBorderDxfId="162">
  <autoFilter ref="B7:C12" xr:uid="{00000000-0009-0000-0100-00000A000000}">
    <filterColumn colId="0" hiddenButton="1"/>
    <filterColumn colId="1" hiddenButton="1"/>
  </autoFilter>
  <tableColumns count="2">
    <tableColumn id="1" xr3:uid="{00000000-0010-0000-0200-000001000000}" name="Category #" dataDxfId="161"/>
    <tableColumn id="2" xr3:uid="{00000000-0010-0000-0200-000002000000}" name="Spending Category Description" dataDxfId="160"/>
  </tableColumns>
  <tableStyleInfo name="ODE Basic" showFirstColumn="0" showLastColumn="0" showRowStripes="1" showColumnStripes="0"/>
  <extLst>
    <ext xmlns:x14="http://schemas.microsoft.com/office/spreadsheetml/2009/9/main" uri="{504A1905-F514-4f6f-8877-14C23A59335A}">
      <x14:table altTextSummary="Spending strategies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3000000}" name="Budget_Detail_Charter9" displayName="Budget_Detail_Charter9" ref="B20:K45" totalsRowShown="0" headerRowDxfId="150" dataDxfId="149">
  <autoFilter ref="B20:K45" xr:uid="{00000000-0009-0000-0100-000008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sortState ref="B21:L25">
    <sortCondition sortBy="cellColor" ref="B16:B20" dxfId="148"/>
  </sortState>
  <tableColumns count="10">
    <tableColumn id="1" xr3:uid="{00000000-0010-0000-0300-000001000000}" name="Spending Category #" dataDxfId="147"/>
    <tableColumn id="2" xr3:uid="{00000000-0010-0000-0300-000002000000}" name="Planned Expenditure Description" dataDxfId="146"/>
    <tableColumn id="4" xr3:uid="{00000000-0010-0000-0300-000004000000}" name="Does this Expenditure Include FTE?" dataDxfId="145"/>
    <tableColumn id="5" xr3:uid="{00000000-0010-0000-0300-000005000000}" name="Year 1 _x000a_(2021-22 FY) Expenditures" dataDxfId="144"/>
    <tableColumn id="6" xr3:uid="{00000000-0010-0000-0300-000006000000}" name="Address Unfinished _x000a_Learning?" dataDxfId="143"/>
    <tableColumn id="7" xr3:uid="{00000000-0010-0000-0300-000007000000}" name="Year 2_x000a_(2022-23 FY) Expenditures" dataDxfId="142"/>
    <tableColumn id="8" xr3:uid="{00000000-0010-0000-0300-000008000000}" name="Address Unfinished _x000a_..Learning?.." dataDxfId="141"/>
    <tableColumn id="9" xr3:uid="{00000000-0010-0000-0300-000009000000}" name="Year 3_x000a_(Jul 2023 - Sep 24) Expenditures" dataDxfId="140"/>
    <tableColumn id="10" xr3:uid="{00000000-0010-0000-0300-00000A000000}" name="Address Unfinished _x000a_...Learning?..." dataDxfId="139"/>
    <tableColumn id="11" xr3:uid="{00000000-0010-0000-0300-00000B000000}" name="Total Planned Expenditures (2021-24)" dataDxfId="138">
      <calculatedColumnFormula>IFERROR(ROUND(SUM(Budget_Detail_Charter9[[#This Row],[Year 1 
(2021-22 FY) Expenditures]]+Budget_Detail_Charter9[[#This Row],[Year 2
(2022-23 FY) Expenditures]]+Budget_Detail_Charter9[[#This Row],[Year 3
(Jul 2023 - Sep 24) Expenditures]]),2),0)</calculatedColumnFormula>
    </tableColumn>
  </tableColumns>
  <tableStyleInfo name="ODE Basic" showFirstColumn="0" showLastColumn="0" showRowStripes="1" showColumnStripes="0"/>
  <extLst>
    <ext xmlns:x14="http://schemas.microsoft.com/office/spreadsheetml/2009/9/main" uri="{504A1905-F514-4f6f-8877-14C23A59335A}">
      <x14:table altTextSummary="ESSER III budget plan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Budget_Summary_Charter10" displayName="Budget_Summary_Charter10" ref="C14:I18" totalsRowShown="0" headerRowDxfId="137" dataDxfId="136">
  <autoFilter ref="C14:I18" xr:uid="{00000000-0009-0000-0100-000009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400-000001000000}" name="Budget Category" dataDxfId="135"/>
    <tableColumn id="2" xr3:uid="{00000000-0010-0000-0400-000002000000}" name="Total _x000a_Amount" dataDxfId="134"/>
    <tableColumn id="3" xr3:uid="{00000000-0010-0000-0400-000003000000}" name="Year 1 Planned Expenditures" dataDxfId="133"/>
    <tableColumn id="4" xr3:uid="{00000000-0010-0000-0400-000004000000}" name="Year 2 Planned Expenditures" dataDxfId="132"/>
    <tableColumn id="5" xr3:uid="{00000000-0010-0000-0400-000005000000}" name="Year 3 Planned Expenditures" dataDxfId="131"/>
    <tableColumn id="6" xr3:uid="{00000000-0010-0000-0400-000006000000}" name="Total Planned Expenditures" dataDxfId="130"/>
    <tableColumn id="7" xr3:uid="{00000000-0010-0000-0400-000007000000}" name="Not Yet Planned for Specific Use" dataDxfId="129"/>
  </tableColumns>
  <tableStyleInfo name="ODE Basic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5000000}" name="Strategies_Charter12" displayName="Strategies_Charter12" ref="B7:C12" totalsRowShown="0" headerRowDxfId="128" dataDxfId="126" headerRowBorderDxfId="127" tableBorderDxfId="125">
  <autoFilter ref="B7:C12" xr:uid="{00000000-0009-0000-0100-00000B000000}">
    <filterColumn colId="0" hiddenButton="1"/>
    <filterColumn colId="1" hiddenButton="1"/>
  </autoFilter>
  <tableColumns count="2">
    <tableColumn id="1" xr3:uid="{00000000-0010-0000-0500-000001000000}" name="Category #" dataDxfId="124"/>
    <tableColumn id="2" xr3:uid="{00000000-0010-0000-0500-000002000000}" name="Spending Category Description" dataDxfId="123"/>
  </tableColumns>
  <tableStyleInfo name="ODE Basic" showFirstColumn="0" showLastColumn="0" showRowStripes="1" showColumnStripes="0"/>
  <extLst>
    <ext xmlns:x14="http://schemas.microsoft.com/office/spreadsheetml/2009/9/main" uri="{504A1905-F514-4f6f-8877-14C23A59335A}">
      <x14:table altTextSummary="Spending strategies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6000000}" name="Budget_Detail_Charter" displayName="Budget_Detail_Charter" ref="B20:K45" totalsRowShown="0" headerRowDxfId="113" dataDxfId="112">
  <autoFilter ref="B20:K45" xr:uid="{00000000-0009-0000-0100-00001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sortState ref="B21:L25">
    <sortCondition sortBy="cellColor" ref="B16:B20" dxfId="111"/>
  </sortState>
  <tableColumns count="10">
    <tableColumn id="1" xr3:uid="{00000000-0010-0000-0600-000001000000}" name="Spending Category #" dataDxfId="110"/>
    <tableColumn id="2" xr3:uid="{00000000-0010-0000-0600-000002000000}" name="Planned Expenditure Description" dataDxfId="109"/>
    <tableColumn id="4" xr3:uid="{00000000-0010-0000-0600-000004000000}" name="Does this Expenditure Include FTE?" dataDxfId="108"/>
    <tableColumn id="5" xr3:uid="{00000000-0010-0000-0600-000005000000}" name="Year 1 _x000a_(2021-22 FY) Expenditures" dataDxfId="107"/>
    <tableColumn id="6" xr3:uid="{00000000-0010-0000-0600-000006000000}" name="Address Unfinished _x000a_Learning?" dataDxfId="106"/>
    <tableColumn id="7" xr3:uid="{00000000-0010-0000-0600-000007000000}" name="Year 2_x000a_(2022-23 FY) Expenditures" dataDxfId="105"/>
    <tableColumn id="8" xr3:uid="{00000000-0010-0000-0600-000008000000}" name="Address Unfinished _x000a_..Learning?.." dataDxfId="104"/>
    <tableColumn id="9" xr3:uid="{00000000-0010-0000-0600-000009000000}" name="Year 3_x000a_(Jul 2023 - Sep 24) Expenditures" dataDxfId="103"/>
    <tableColumn id="10" xr3:uid="{00000000-0010-0000-0600-00000A000000}" name="Address Unfinished _x000a_...Learning?..." dataDxfId="102"/>
    <tableColumn id="11" xr3:uid="{00000000-0010-0000-0600-00000B000000}" name="Total Planned Expenditures (2021-24)" dataDxfId="101">
      <calculatedColumnFormula>IFERROR(ROUND(SUM(Budget_Detail_Charter[[#This Row],[Year 1 
(2021-22 FY) Expenditures]]+Budget_Detail_Charter[[#This Row],[Year 2
(2022-23 FY) Expenditures]]+Budget_Detail_Charter[[#This Row],[Year 3
(Jul 2023 - Sep 24) Expenditures]]),2),0)</calculatedColumnFormula>
    </tableColumn>
  </tableColumns>
  <tableStyleInfo name="ODE Basic" showFirstColumn="0" showLastColumn="0" showRowStripes="1" showColumnStripes="0"/>
  <extLst>
    <ext xmlns:x14="http://schemas.microsoft.com/office/spreadsheetml/2009/9/main" uri="{504A1905-F514-4f6f-8877-14C23A59335A}">
      <x14:table altTextSummary="ESSER III budget plan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7000000}" name="Budget_Summary_Charter" displayName="Budget_Summary_Charter" ref="C14:I18" totalsRowShown="0" headerRowDxfId="100" dataDxfId="99">
  <autoFilter ref="C14:I18" xr:uid="{00000000-0009-0000-0100-00001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700-000001000000}" name="Budget Category" dataDxfId="98"/>
    <tableColumn id="2" xr3:uid="{00000000-0010-0000-0700-000002000000}" name="Total _x000a_Amount" dataDxfId="97"/>
    <tableColumn id="3" xr3:uid="{00000000-0010-0000-0700-000003000000}" name="Year 1 Planned Expenditures" dataDxfId="96"/>
    <tableColumn id="4" xr3:uid="{00000000-0010-0000-0700-000004000000}" name="Year 2 Planned Expenditures" dataDxfId="95"/>
    <tableColumn id="5" xr3:uid="{00000000-0010-0000-0700-000005000000}" name="Year 3 Planned Expenditures" dataDxfId="94"/>
    <tableColumn id="6" xr3:uid="{00000000-0010-0000-0700-000006000000}" name="Total Planned Expenditures" dataDxfId="93"/>
    <tableColumn id="7" xr3:uid="{00000000-0010-0000-0700-000007000000}" name="Not Yet Planned for Specific Use" dataDxfId="92"/>
  </tableColumns>
  <tableStyleInfo name="ODE Basic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8000000}" name="Strategies_Charter" displayName="Strategies_Charter" ref="B7:C12" totalsRowShown="0" headerRowDxfId="91" dataDxfId="89" headerRowBorderDxfId="90" tableBorderDxfId="88">
  <autoFilter ref="B7:C12" xr:uid="{00000000-0009-0000-0100-000016000000}">
    <filterColumn colId="0" hiddenButton="1"/>
    <filterColumn colId="1" hiddenButton="1"/>
  </autoFilter>
  <tableColumns count="2">
    <tableColumn id="1" xr3:uid="{00000000-0010-0000-0800-000001000000}" name="Category #" dataDxfId="87"/>
    <tableColumn id="2" xr3:uid="{00000000-0010-0000-0800-000002000000}" name="Spending Category Description" dataDxfId="86"/>
  </tableColumns>
  <tableStyleInfo name="ODE Basic" showFirstColumn="0" showLastColumn="0" showRowStripes="1" showColumnStripes="0"/>
  <extLst>
    <ext xmlns:x14="http://schemas.microsoft.com/office/spreadsheetml/2009/9/main" uri="{504A1905-F514-4f6f-8877-14C23A59335A}">
      <x14:table altTextSummary="Spending strategies"/>
    </ext>
  </extLst>
</table>
</file>

<file path=xl/theme/theme1.xml><?xml version="1.0" encoding="utf-8"?>
<a:theme xmlns:a="http://schemas.openxmlformats.org/drawingml/2006/main" name="Office Theme">
  <a:themeElements>
    <a:clrScheme name="Sav's Favorites">
      <a:dk1>
        <a:sysClr val="windowText" lastClr="000000"/>
      </a:dk1>
      <a:lt1>
        <a:sysClr val="window" lastClr="FFFFFF"/>
      </a:lt1>
      <a:dk2>
        <a:srgbClr val="808080"/>
      </a:dk2>
      <a:lt2>
        <a:srgbClr val="C0C0C0"/>
      </a:lt2>
      <a:accent1>
        <a:srgbClr val="F14124"/>
      </a:accent1>
      <a:accent2>
        <a:srgbClr val="954F72"/>
      </a:accent2>
      <a:accent3>
        <a:srgbClr val="5B9BD5"/>
      </a:accent3>
      <a:accent4>
        <a:srgbClr val="FF8021"/>
      </a:accent4>
      <a:accent5>
        <a:srgbClr val="FFC000"/>
      </a:accent5>
      <a:accent6>
        <a:srgbClr val="9BBB59"/>
      </a:accent6>
      <a:hlink>
        <a:srgbClr val="2E75B5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6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9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1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1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59999389629810485"/>
  </sheetPr>
  <dimension ref="A1:G25"/>
  <sheetViews>
    <sheetView showGridLines="0" showRowColHeaders="0" workbookViewId="0">
      <selection activeCell="E20" sqref="E20"/>
    </sheetView>
  </sheetViews>
  <sheetFormatPr defaultColWidth="9.1796875" defaultRowHeight="14.5" x14ac:dyDescent="0.35"/>
  <cols>
    <col min="1" max="1" width="2.7265625" style="104" customWidth="1"/>
    <col min="2" max="2" width="5.453125" style="101" customWidth="1"/>
    <col min="3" max="3" width="93.26953125" style="105" customWidth="1"/>
  </cols>
  <sheetData>
    <row r="1" spans="1:7" ht="24.5" x14ac:dyDescent="0.35">
      <c r="A1" s="103" t="s">
        <v>0</v>
      </c>
      <c r="B1" s="112" t="s">
        <v>1</v>
      </c>
      <c r="C1" s="111"/>
    </row>
    <row r="2" spans="1:7" x14ac:dyDescent="0.35">
      <c r="A2" s="103" t="s">
        <v>0</v>
      </c>
      <c r="B2" s="100"/>
    </row>
    <row r="3" spans="1:7" ht="18.75" customHeight="1" x14ac:dyDescent="0.35">
      <c r="A3" s="103" t="s">
        <v>0</v>
      </c>
      <c r="B3" s="122" t="s">
        <v>2</v>
      </c>
      <c r="C3" s="107"/>
    </row>
    <row r="4" spans="1:7" ht="18.75" customHeight="1" x14ac:dyDescent="0.35">
      <c r="A4" s="103" t="s">
        <v>0</v>
      </c>
      <c r="B4" s="108" t="s">
        <v>3</v>
      </c>
      <c r="C4" s="109" t="s">
        <v>4</v>
      </c>
    </row>
    <row r="5" spans="1:7" ht="33" customHeight="1" x14ac:dyDescent="0.35">
      <c r="A5" s="103" t="s">
        <v>0</v>
      </c>
      <c r="B5" s="108" t="s">
        <v>3</v>
      </c>
      <c r="C5" s="109" t="s">
        <v>5</v>
      </c>
    </row>
    <row r="6" spans="1:7" ht="63.75" customHeight="1" x14ac:dyDescent="0.35">
      <c r="A6" s="103"/>
      <c r="B6" s="110"/>
      <c r="C6" s="121" t="s">
        <v>6</v>
      </c>
    </row>
    <row r="7" spans="1:7" x14ac:dyDescent="0.35">
      <c r="A7" s="103" t="s">
        <v>0</v>
      </c>
    </row>
    <row r="8" spans="1:7" ht="15.5" x14ac:dyDescent="0.35">
      <c r="A8" s="103" t="s">
        <v>0</v>
      </c>
      <c r="B8" s="123" t="s">
        <v>7</v>
      </c>
      <c r="C8" s="107"/>
    </row>
    <row r="9" spans="1:7" ht="15.5" x14ac:dyDescent="0.35">
      <c r="A9" s="103" t="s">
        <v>0</v>
      </c>
      <c r="B9" s="113"/>
      <c r="C9" s="114" t="s">
        <v>8</v>
      </c>
    </row>
    <row r="10" spans="1:7" ht="9" customHeight="1" x14ac:dyDescent="0.35">
      <c r="A10" s="103" t="s">
        <v>0</v>
      </c>
      <c r="B10" s="115"/>
      <c r="C10" s="116"/>
    </row>
    <row r="11" spans="1:7" ht="18" customHeight="1" x14ac:dyDescent="0.35">
      <c r="A11" s="103" t="s">
        <v>0</v>
      </c>
      <c r="B11" s="117" t="s">
        <v>9</v>
      </c>
      <c r="C11" s="118" t="s">
        <v>10</v>
      </c>
    </row>
    <row r="12" spans="1:7" ht="33" customHeight="1" x14ac:dyDescent="0.35">
      <c r="A12" s="103" t="s">
        <v>0</v>
      </c>
      <c r="B12" s="115"/>
      <c r="C12" s="116" t="s">
        <v>11</v>
      </c>
    </row>
    <row r="13" spans="1:7" ht="60.75" customHeight="1" x14ac:dyDescent="0.35">
      <c r="A13" s="103" t="s">
        <v>0</v>
      </c>
      <c r="B13" s="115"/>
      <c r="C13" s="116" t="s">
        <v>12</v>
      </c>
      <c r="G13" s="106"/>
    </row>
    <row r="14" spans="1:7" ht="9" customHeight="1" x14ac:dyDescent="0.35">
      <c r="A14" s="103" t="s">
        <v>0</v>
      </c>
      <c r="B14" s="115"/>
      <c r="C14" s="116"/>
    </row>
    <row r="15" spans="1:7" ht="18" customHeight="1" x14ac:dyDescent="0.35">
      <c r="A15" s="103" t="s">
        <v>0</v>
      </c>
      <c r="B15" s="117" t="s">
        <v>13</v>
      </c>
      <c r="C15" s="118" t="s">
        <v>14</v>
      </c>
    </row>
    <row r="16" spans="1:7" ht="18" customHeight="1" x14ac:dyDescent="0.35">
      <c r="A16" s="103" t="s">
        <v>0</v>
      </c>
      <c r="B16" s="115" t="s">
        <v>15</v>
      </c>
      <c r="C16" s="116" t="s">
        <v>16</v>
      </c>
    </row>
    <row r="17" spans="1:3" ht="47.25" customHeight="1" x14ac:dyDescent="0.35">
      <c r="A17" s="103" t="s">
        <v>0</v>
      </c>
      <c r="B17" s="115" t="s">
        <v>17</v>
      </c>
      <c r="C17" s="116" t="s">
        <v>18</v>
      </c>
    </row>
    <row r="18" spans="1:3" ht="33" customHeight="1" x14ac:dyDescent="0.35">
      <c r="A18" s="103" t="s">
        <v>0</v>
      </c>
      <c r="B18" s="119"/>
      <c r="C18" s="120" t="s">
        <v>19</v>
      </c>
    </row>
    <row r="19" spans="1:3" x14ac:dyDescent="0.35">
      <c r="A19" s="103" t="s">
        <v>0</v>
      </c>
    </row>
    <row r="20" spans="1:3" ht="15.5" x14ac:dyDescent="0.35">
      <c r="A20" s="103" t="s">
        <v>0</v>
      </c>
      <c r="B20" s="123" t="s">
        <v>20</v>
      </c>
      <c r="C20" s="107"/>
    </row>
    <row r="21" spans="1:3" x14ac:dyDescent="0.35">
      <c r="A21" s="103" t="s">
        <v>0</v>
      </c>
      <c r="B21" s="115"/>
      <c r="C21" s="114" t="s">
        <v>21</v>
      </c>
    </row>
    <row r="22" spans="1:3" ht="9" customHeight="1" x14ac:dyDescent="0.35">
      <c r="A22" s="103" t="s">
        <v>0</v>
      </c>
      <c r="B22" s="115"/>
      <c r="C22" s="116"/>
    </row>
    <row r="23" spans="1:3" ht="43.5" x14ac:dyDescent="0.35">
      <c r="A23" s="103" t="s">
        <v>0</v>
      </c>
      <c r="B23" s="115"/>
      <c r="C23" s="116" t="s">
        <v>22</v>
      </c>
    </row>
    <row r="24" spans="1:3" ht="9" customHeight="1" x14ac:dyDescent="0.35">
      <c r="A24" s="103" t="s">
        <v>0</v>
      </c>
      <c r="B24" s="115"/>
      <c r="C24" s="116"/>
    </row>
    <row r="25" spans="1:3" ht="33" customHeight="1" x14ac:dyDescent="0.35">
      <c r="A25" s="103" t="s">
        <v>0</v>
      </c>
      <c r="B25" s="119"/>
      <c r="C25" s="121" t="s">
        <v>23</v>
      </c>
    </row>
  </sheetData>
  <sheetProtection sheet="1" objects="1" scenarios="1" selectLockedCells="1" selectUnlockedCells="1"/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D4D4D4"/>
    <pageSetUpPr fitToPage="1"/>
  </sheetPr>
  <dimension ref="A1:H875"/>
  <sheetViews>
    <sheetView showGridLines="0" showRowColHeaders="0" zoomScaleNormal="100" workbookViewId="0">
      <selection activeCell="B2" sqref="B2:G2"/>
    </sheetView>
  </sheetViews>
  <sheetFormatPr defaultColWidth="9.1796875" defaultRowHeight="15" customHeight="1" x14ac:dyDescent="0.35"/>
  <cols>
    <col min="1" max="1" width="2.7265625" style="4" customWidth="1"/>
    <col min="2" max="2" width="8" style="15" customWidth="1"/>
    <col min="3" max="3" width="33.26953125" style="14" bestFit="1" customWidth="1"/>
    <col min="4" max="4" width="17.453125" style="14" bestFit="1" customWidth="1"/>
    <col min="5" max="5" width="17.81640625" style="16" bestFit="1" customWidth="1"/>
    <col min="6" max="6" width="15.81640625" style="2" bestFit="1" customWidth="1"/>
    <col min="7" max="7" width="17.453125" style="2" bestFit="1" customWidth="1"/>
    <col min="8" max="8" width="2.7265625" style="2" customWidth="1"/>
    <col min="9" max="16384" width="9.1796875" style="3"/>
  </cols>
  <sheetData>
    <row r="1" spans="1:7" ht="15" customHeight="1" x14ac:dyDescent="0.35">
      <c r="A1" s="4" t="s">
        <v>0</v>
      </c>
    </row>
    <row r="2" spans="1:7" ht="21" customHeight="1" x14ac:dyDescent="0.35">
      <c r="A2" s="4" t="s">
        <v>0</v>
      </c>
      <c r="B2" s="136" t="s">
        <v>444</v>
      </c>
      <c r="C2" s="137"/>
      <c r="D2" s="137"/>
      <c r="E2" s="137"/>
      <c r="F2" s="137"/>
      <c r="G2" s="138"/>
    </row>
    <row r="3" spans="1:7" s="6" customFormat="1" ht="58" x14ac:dyDescent="0.35">
      <c r="A3" s="5" t="s">
        <v>0</v>
      </c>
      <c r="B3" s="22" t="s">
        <v>445</v>
      </c>
      <c r="C3" s="22" t="s">
        <v>97</v>
      </c>
      <c r="D3" s="23" t="s">
        <v>446</v>
      </c>
      <c r="E3" s="24" t="s">
        <v>447</v>
      </c>
      <c r="F3" s="24" t="s">
        <v>448</v>
      </c>
      <c r="G3" s="23" t="s">
        <v>449</v>
      </c>
    </row>
    <row r="4" spans="1:7" s="8" customFormat="1" ht="15" customHeight="1" x14ac:dyDescent="0.35">
      <c r="A4" s="7"/>
      <c r="B4" s="19">
        <v>2063</v>
      </c>
      <c r="C4" s="18" t="s">
        <v>100</v>
      </c>
      <c r="D4" s="25">
        <v>0</v>
      </c>
      <c r="E4" s="25">
        <v>90000</v>
      </c>
      <c r="F4" s="25">
        <v>0</v>
      </c>
      <c r="G4" s="26">
        <f>SUM(Allocations[[#This Row],[90% Share 
Title 1-A Formula
ESSER III Grant]:[9.5% Reserve
State-Sponsored
Charter Schools
ESSER III Grant]])</f>
        <v>90000</v>
      </c>
    </row>
    <row r="5" spans="1:7" s="8" customFormat="1" ht="15" customHeight="1" x14ac:dyDescent="0.35">
      <c r="A5" s="7"/>
      <c r="B5" s="19">
        <v>2113</v>
      </c>
      <c r="C5" s="18" t="s">
        <v>102</v>
      </c>
      <c r="D5" s="25">
        <v>455525.05</v>
      </c>
      <c r="E5" s="25">
        <v>0</v>
      </c>
      <c r="F5" s="25">
        <v>0</v>
      </c>
      <c r="G5" s="26">
        <f>SUM(Allocations[[#This Row],[90% Share 
Title 1-A Formula
ESSER III Grant]:[9.5% Reserve
State-Sponsored
Charter Schools
ESSER III Grant]])</f>
        <v>455525.05</v>
      </c>
    </row>
    <row r="6" spans="1:7" s="8" customFormat="1" ht="15" customHeight="1" x14ac:dyDescent="0.35">
      <c r="A6" s="7"/>
      <c r="B6" s="19">
        <v>1899</v>
      </c>
      <c r="C6" s="18" t="s">
        <v>104</v>
      </c>
      <c r="D6" s="25">
        <v>205784.81</v>
      </c>
      <c r="E6" s="25">
        <v>0</v>
      </c>
      <c r="F6" s="25">
        <v>0</v>
      </c>
      <c r="G6" s="26">
        <f>SUM(Allocations[[#This Row],[90% Share 
Title 1-A Formula
ESSER III Grant]:[9.5% Reserve
State-Sponsored
Charter Schools
ESSER III Grant]])</f>
        <v>205784.81</v>
      </c>
    </row>
    <row r="7" spans="1:7" s="8" customFormat="1" ht="15" customHeight="1" x14ac:dyDescent="0.35">
      <c r="A7" s="7"/>
      <c r="B7" s="19">
        <v>2252</v>
      </c>
      <c r="C7" s="18" t="s">
        <v>105</v>
      </c>
      <c r="D7" s="25">
        <v>901761.03</v>
      </c>
      <c r="E7" s="25">
        <v>0</v>
      </c>
      <c r="F7" s="25">
        <v>0</v>
      </c>
      <c r="G7" s="26">
        <f>SUM(Allocations[[#This Row],[90% Share 
Title 1-A Formula
ESSER III Grant]:[9.5% Reserve
State-Sponsored
Charter Schools
ESSER III Grant]])</f>
        <v>901761.03</v>
      </c>
    </row>
    <row r="8" spans="1:7" s="8" customFormat="1" ht="15" customHeight="1" x14ac:dyDescent="0.35">
      <c r="A8" s="7"/>
      <c r="B8" s="19">
        <v>2111</v>
      </c>
      <c r="C8" s="18" t="s">
        <v>106</v>
      </c>
      <c r="D8" s="25">
        <v>276597.56</v>
      </c>
      <c r="E8" s="25">
        <v>0</v>
      </c>
      <c r="F8" s="25">
        <v>0</v>
      </c>
      <c r="G8" s="26">
        <f>SUM(Allocations[[#This Row],[90% Share 
Title 1-A Formula
ESSER III Grant]:[9.5% Reserve
State-Sponsored
Charter Schools
ESSER III Grant]])</f>
        <v>276597.56</v>
      </c>
    </row>
    <row r="9" spans="1:7" s="8" customFormat="1" ht="15" customHeight="1" x14ac:dyDescent="0.35">
      <c r="A9" s="7"/>
      <c r="B9" s="19">
        <v>2005</v>
      </c>
      <c r="C9" s="18" t="s">
        <v>107</v>
      </c>
      <c r="D9" s="25">
        <v>317157.67</v>
      </c>
      <c r="E9" s="25">
        <v>0</v>
      </c>
      <c r="F9" s="25">
        <v>0</v>
      </c>
      <c r="G9" s="26">
        <f>SUM(Allocations[[#This Row],[90% Share 
Title 1-A Formula
ESSER III Grant]:[9.5% Reserve
State-Sponsored
Charter Schools
ESSER III Grant]])</f>
        <v>317157.67</v>
      </c>
    </row>
    <row r="10" spans="1:7" s="8" customFormat="1" ht="15" customHeight="1" x14ac:dyDescent="0.35">
      <c r="A10" s="7"/>
      <c r="B10" s="19">
        <v>2115</v>
      </c>
      <c r="C10" s="18" t="s">
        <v>108</v>
      </c>
      <c r="D10" s="25">
        <v>188830.78</v>
      </c>
      <c r="E10" s="25">
        <v>0</v>
      </c>
      <c r="F10" s="25">
        <v>0</v>
      </c>
      <c r="G10" s="26">
        <f>SUM(Allocations[[#This Row],[90% Share 
Title 1-A Formula
ESSER III Grant]:[9.5% Reserve
State-Sponsored
Charter Schools
ESSER III Grant]])</f>
        <v>188830.78</v>
      </c>
    </row>
    <row r="11" spans="1:7" s="8" customFormat="1" ht="15" customHeight="1" x14ac:dyDescent="0.35">
      <c r="A11" s="7"/>
      <c r="B11" s="19">
        <v>2041</v>
      </c>
      <c r="C11" s="18" t="s">
        <v>109</v>
      </c>
      <c r="D11" s="25">
        <v>6460019.1500000004</v>
      </c>
      <c r="E11" s="25">
        <v>0</v>
      </c>
      <c r="F11" s="25">
        <v>0</v>
      </c>
      <c r="G11" s="26">
        <f>SUM(Allocations[[#This Row],[90% Share 
Title 1-A Formula
ESSER III Grant]:[9.5% Reserve
State-Sponsored
Charter Schools
ESSER III Grant]])</f>
        <v>6460019.1500000004</v>
      </c>
    </row>
    <row r="12" spans="1:7" s="8" customFormat="1" ht="15" customHeight="1" x14ac:dyDescent="0.35">
      <c r="A12" s="7"/>
      <c r="B12" s="19">
        <v>2051</v>
      </c>
      <c r="C12" s="18" t="s">
        <v>110</v>
      </c>
      <c r="D12" s="25">
        <v>0</v>
      </c>
      <c r="E12" s="25">
        <v>90000</v>
      </c>
      <c r="F12" s="25">
        <v>0</v>
      </c>
      <c r="G12" s="26">
        <f>SUM(Allocations[[#This Row],[90% Share 
Title 1-A Formula
ESSER III Grant]:[9.5% Reserve
State-Sponsored
Charter Schools
ESSER III Grant]])</f>
        <v>90000</v>
      </c>
    </row>
    <row r="13" spans="1:7" s="8" customFormat="1" ht="15" customHeight="1" x14ac:dyDescent="0.35">
      <c r="A13" s="7"/>
      <c r="B13" s="19">
        <v>1933</v>
      </c>
      <c r="C13" s="18" t="s">
        <v>111</v>
      </c>
      <c r="D13" s="25">
        <v>2671388.27</v>
      </c>
      <c r="E13" s="25">
        <v>0</v>
      </c>
      <c r="F13" s="25">
        <v>0</v>
      </c>
      <c r="G13" s="26">
        <f>SUM(Allocations[[#This Row],[90% Share 
Title 1-A Formula
ESSER III Grant]:[9.5% Reserve
State-Sponsored
Charter Schools
ESSER III Grant]])</f>
        <v>2671388.27</v>
      </c>
    </row>
    <row r="14" spans="1:7" s="8" customFormat="1" ht="15" customHeight="1" x14ac:dyDescent="0.35">
      <c r="A14" s="7"/>
      <c r="B14" s="19">
        <v>2208</v>
      </c>
      <c r="C14" s="18" t="s">
        <v>112</v>
      </c>
      <c r="D14" s="25">
        <v>802353.67</v>
      </c>
      <c r="E14" s="25">
        <v>0</v>
      </c>
      <c r="F14" s="25">
        <v>0</v>
      </c>
      <c r="G14" s="26">
        <f>SUM(Allocations[[#This Row],[90% Share 
Title 1-A Formula
ESSER III Grant]:[9.5% Reserve
State-Sponsored
Charter Schools
ESSER III Grant]])</f>
        <v>802353.67</v>
      </c>
    </row>
    <row r="15" spans="1:7" s="8" customFormat="1" ht="15" customHeight="1" x14ac:dyDescent="0.35">
      <c r="A15" s="7"/>
      <c r="B15" s="19">
        <v>1894</v>
      </c>
      <c r="C15" s="18" t="s">
        <v>113</v>
      </c>
      <c r="D15" s="25">
        <v>4810773.83</v>
      </c>
      <c r="E15" s="25">
        <v>0</v>
      </c>
      <c r="F15" s="25">
        <v>0</v>
      </c>
      <c r="G15" s="26">
        <f>SUM(Allocations[[#This Row],[90% Share 
Title 1-A Formula
ESSER III Grant]:[9.5% Reserve
State-Sponsored
Charter Schools
ESSER III Grant]])</f>
        <v>4810773.83</v>
      </c>
    </row>
    <row r="16" spans="1:7" s="8" customFormat="1" ht="15" customHeight="1" x14ac:dyDescent="0.35">
      <c r="A16" s="7"/>
      <c r="B16" s="19">
        <v>1969</v>
      </c>
      <c r="C16" s="18" t="s">
        <v>114</v>
      </c>
      <c r="D16" s="25">
        <v>1775027.61</v>
      </c>
      <c r="E16" s="25">
        <v>0</v>
      </c>
      <c r="F16" s="25">
        <v>0</v>
      </c>
      <c r="G16" s="26">
        <f>SUM(Allocations[[#This Row],[90% Share 
Title 1-A Formula
ESSER III Grant]:[9.5% Reserve
State-Sponsored
Charter Schools
ESSER III Grant]])</f>
        <v>1775027.61</v>
      </c>
    </row>
    <row r="17" spans="1:7" s="8" customFormat="1" ht="15" customHeight="1" x14ac:dyDescent="0.35">
      <c r="A17" s="7"/>
      <c r="B17" s="19">
        <v>2240</v>
      </c>
      <c r="C17" s="18" t="s">
        <v>115</v>
      </c>
      <c r="D17" s="25">
        <v>598441.41</v>
      </c>
      <c r="E17" s="25">
        <v>0</v>
      </c>
      <c r="F17" s="25">
        <v>0</v>
      </c>
      <c r="G17" s="26">
        <f>SUM(Allocations[[#This Row],[90% Share 
Title 1-A Formula
ESSER III Grant]:[9.5% Reserve
State-Sponsored
Charter Schools
ESSER III Grant]])</f>
        <v>598441.41</v>
      </c>
    </row>
    <row r="18" spans="1:7" s="8" customFormat="1" ht="15" customHeight="1" x14ac:dyDescent="0.35">
      <c r="A18" s="7"/>
      <c r="B18" s="19">
        <v>2243</v>
      </c>
      <c r="C18" s="18" t="s">
        <v>116</v>
      </c>
      <c r="D18" s="25">
        <v>46425044.009999998</v>
      </c>
      <c r="E18" s="25">
        <v>0</v>
      </c>
      <c r="F18" s="25">
        <v>0</v>
      </c>
      <c r="G18" s="26">
        <f>SUM(Allocations[[#This Row],[90% Share 
Title 1-A Formula
ESSER III Grant]:[9.5% Reserve
State-Sponsored
Charter Schools
ESSER III Grant]])</f>
        <v>46425044.009999998</v>
      </c>
    </row>
    <row r="19" spans="1:7" s="8" customFormat="1" ht="15" customHeight="1" x14ac:dyDescent="0.35">
      <c r="A19" s="7"/>
      <c r="B19" s="19">
        <v>1976</v>
      </c>
      <c r="C19" s="18" t="s">
        <v>117</v>
      </c>
      <c r="D19" s="25">
        <v>18862980.57</v>
      </c>
      <c r="E19" s="25">
        <v>0</v>
      </c>
      <c r="F19" s="25">
        <v>0</v>
      </c>
      <c r="G19" s="26">
        <f>SUM(Allocations[[#This Row],[90% Share 
Title 1-A Formula
ESSER III Grant]:[9.5% Reserve
State-Sponsored
Charter Schools
ESSER III Grant]])</f>
        <v>18862980.57</v>
      </c>
    </row>
    <row r="20" spans="1:7" s="8" customFormat="1" ht="15" customHeight="1" x14ac:dyDescent="0.35">
      <c r="A20" s="7"/>
      <c r="B20" s="19">
        <v>2088</v>
      </c>
      <c r="C20" s="18" t="s">
        <v>118</v>
      </c>
      <c r="D20" s="25">
        <v>13451695.609999999</v>
      </c>
      <c r="E20" s="25">
        <v>0</v>
      </c>
      <c r="F20" s="25">
        <v>0</v>
      </c>
      <c r="G20" s="26">
        <f>SUM(Allocations[[#This Row],[90% Share 
Title 1-A Formula
ESSER III Grant]:[9.5% Reserve
State-Sponsored
Charter Schools
ESSER III Grant]])</f>
        <v>13451695.609999999</v>
      </c>
    </row>
    <row r="21" spans="1:7" s="8" customFormat="1" ht="15" customHeight="1" x14ac:dyDescent="0.35">
      <c r="A21" s="7"/>
      <c r="B21" s="19">
        <v>2095</v>
      </c>
      <c r="C21" s="18" t="s">
        <v>119</v>
      </c>
      <c r="D21" s="25">
        <v>345278.31</v>
      </c>
      <c r="E21" s="25">
        <v>0</v>
      </c>
      <c r="F21" s="25">
        <v>0</v>
      </c>
      <c r="G21" s="26">
        <f>SUM(Allocations[[#This Row],[90% Share 
Title 1-A Formula
ESSER III Grant]:[9.5% Reserve
State-Sponsored
Charter Schools
ESSER III Grant]])</f>
        <v>345278.31</v>
      </c>
    </row>
    <row r="22" spans="1:7" s="8" customFormat="1" ht="15" customHeight="1" x14ac:dyDescent="0.35">
      <c r="A22" s="7"/>
      <c r="B22" s="19">
        <v>2052</v>
      </c>
      <c r="C22" s="18" t="s">
        <v>120</v>
      </c>
      <c r="D22" s="25">
        <v>0</v>
      </c>
      <c r="E22" s="25">
        <v>90000</v>
      </c>
      <c r="F22" s="25">
        <v>0</v>
      </c>
      <c r="G22" s="26">
        <f>SUM(Allocations[[#This Row],[90% Share 
Title 1-A Formula
ESSER III Grant]:[9.5% Reserve
State-Sponsored
Charter Schools
ESSER III Grant]])</f>
        <v>90000</v>
      </c>
    </row>
    <row r="23" spans="1:7" s="8" customFormat="1" ht="15" customHeight="1" x14ac:dyDescent="0.35">
      <c r="A23" s="7"/>
      <c r="B23" s="19">
        <v>1974</v>
      </c>
      <c r="C23" s="18" t="s">
        <v>121</v>
      </c>
      <c r="D23" s="25">
        <v>3503568.37</v>
      </c>
      <c r="E23" s="25">
        <v>0</v>
      </c>
      <c r="F23" s="25">
        <v>0</v>
      </c>
      <c r="G23" s="26">
        <f>SUM(Allocations[[#This Row],[90% Share 
Title 1-A Formula
ESSER III Grant]:[9.5% Reserve
State-Sponsored
Charter Schools
ESSER III Grant]])</f>
        <v>3503568.37</v>
      </c>
    </row>
    <row r="24" spans="1:7" s="8" customFormat="1" ht="15" customHeight="1" x14ac:dyDescent="0.35">
      <c r="A24" s="7"/>
      <c r="B24" s="19">
        <v>1896</v>
      </c>
      <c r="C24" s="18" t="s">
        <v>122</v>
      </c>
      <c r="D24" s="25">
        <v>0</v>
      </c>
      <c r="E24" s="25">
        <v>90000</v>
      </c>
      <c r="F24" s="25">
        <v>0</v>
      </c>
      <c r="G24" s="26">
        <f>SUM(Allocations[[#This Row],[90% Share 
Title 1-A Formula
ESSER III Grant]:[9.5% Reserve
State-Sponsored
Charter Schools
ESSER III Grant]])</f>
        <v>90000</v>
      </c>
    </row>
    <row r="25" spans="1:7" s="8" customFormat="1" ht="15" customHeight="1" x14ac:dyDescent="0.35">
      <c r="A25" s="7"/>
      <c r="B25" s="19">
        <v>2046</v>
      </c>
      <c r="C25" s="18" t="s">
        <v>123</v>
      </c>
      <c r="D25" s="25">
        <v>514724.3</v>
      </c>
      <c r="E25" s="25">
        <v>0</v>
      </c>
      <c r="F25" s="25">
        <v>0</v>
      </c>
      <c r="G25" s="26">
        <f>SUM(Allocations[[#This Row],[90% Share 
Title 1-A Formula
ESSER III Grant]:[9.5% Reserve
State-Sponsored
Charter Schools
ESSER III Grant]])</f>
        <v>514724.3</v>
      </c>
    </row>
    <row r="26" spans="1:7" s="8" customFormat="1" ht="15" customHeight="1" x14ac:dyDescent="0.35">
      <c r="A26" s="7"/>
      <c r="B26" s="19">
        <v>1995</v>
      </c>
      <c r="C26" s="18" t="s">
        <v>124</v>
      </c>
      <c r="D26" s="25">
        <v>413840.46</v>
      </c>
      <c r="E26" s="25">
        <v>0</v>
      </c>
      <c r="F26" s="25">
        <v>0</v>
      </c>
      <c r="G26" s="26">
        <f>SUM(Allocations[[#This Row],[90% Share 
Title 1-A Formula
ESSER III Grant]:[9.5% Reserve
State-Sponsored
Charter Schools
ESSER III Grant]])</f>
        <v>413840.46</v>
      </c>
    </row>
    <row r="27" spans="1:7" s="8" customFormat="1" ht="15" customHeight="1" x14ac:dyDescent="0.35">
      <c r="A27" s="7"/>
      <c r="B27" s="19">
        <v>1929</v>
      </c>
      <c r="C27" s="18" t="s">
        <v>125</v>
      </c>
      <c r="D27" s="25">
        <v>5120440.74</v>
      </c>
      <c r="E27" s="25">
        <v>0</v>
      </c>
      <c r="F27" s="25">
        <v>0</v>
      </c>
      <c r="G27" s="26">
        <f>SUM(Allocations[[#This Row],[90% Share 
Title 1-A Formula
ESSER III Grant]:[9.5% Reserve
State-Sponsored
Charter Schools
ESSER III Grant]])</f>
        <v>5120440.74</v>
      </c>
    </row>
    <row r="28" spans="1:7" s="8" customFormat="1" ht="15" customHeight="1" x14ac:dyDescent="0.35">
      <c r="A28" s="7"/>
      <c r="B28" s="19">
        <v>2139</v>
      </c>
      <c r="C28" s="18" t="s">
        <v>126</v>
      </c>
      <c r="D28" s="25">
        <v>4699689.49</v>
      </c>
      <c r="E28" s="25">
        <v>0</v>
      </c>
      <c r="F28" s="25">
        <v>0</v>
      </c>
      <c r="G28" s="26">
        <f>SUM(Allocations[[#This Row],[90% Share 
Title 1-A Formula
ESSER III Grant]:[9.5% Reserve
State-Sponsored
Charter Schools
ESSER III Grant]])</f>
        <v>4699689.49</v>
      </c>
    </row>
    <row r="29" spans="1:7" s="8" customFormat="1" ht="15" customHeight="1" x14ac:dyDescent="0.35">
      <c r="A29" s="7"/>
      <c r="B29" s="19">
        <v>2185</v>
      </c>
      <c r="C29" s="18" t="s">
        <v>127</v>
      </c>
      <c r="D29" s="25">
        <v>17207228.260000002</v>
      </c>
      <c r="E29" s="25">
        <v>0</v>
      </c>
      <c r="F29" s="25">
        <v>0</v>
      </c>
      <c r="G29" s="26">
        <f>SUM(Allocations[[#This Row],[90% Share 
Title 1-A Formula
ESSER III Grant]:[9.5% Reserve
State-Sponsored
Charter Schools
ESSER III Grant]])</f>
        <v>17207228.260000002</v>
      </c>
    </row>
    <row r="30" spans="1:7" s="8" customFormat="1" ht="15" customHeight="1" x14ac:dyDescent="0.35">
      <c r="A30" s="7"/>
      <c r="B30" s="19">
        <v>1972</v>
      </c>
      <c r="C30" s="18" t="s">
        <v>128</v>
      </c>
      <c r="D30" s="25">
        <v>664892</v>
      </c>
      <c r="E30" s="25">
        <v>0</v>
      </c>
      <c r="F30" s="25">
        <v>0</v>
      </c>
      <c r="G30" s="26">
        <f>SUM(Allocations[[#This Row],[90% Share 
Title 1-A Formula
ESSER III Grant]:[9.5% Reserve
State-Sponsored
Charter Schools
ESSER III Grant]])</f>
        <v>664892</v>
      </c>
    </row>
    <row r="31" spans="1:7" s="8" customFormat="1" ht="15" customHeight="1" x14ac:dyDescent="0.35">
      <c r="A31" s="7"/>
      <c r="B31" s="19">
        <v>2105</v>
      </c>
      <c r="C31" s="18" t="s">
        <v>129</v>
      </c>
      <c r="D31" s="25">
        <v>1688283.29</v>
      </c>
      <c r="E31" s="25">
        <v>0</v>
      </c>
      <c r="F31" s="25">
        <v>0</v>
      </c>
      <c r="G31" s="26">
        <f>SUM(Allocations[[#This Row],[90% Share 
Title 1-A Formula
ESSER III Grant]:[9.5% Reserve
State-Sponsored
Charter Schools
ESSER III Grant]])</f>
        <v>1688283.29</v>
      </c>
    </row>
    <row r="32" spans="1:7" s="8" customFormat="1" ht="15" customHeight="1" x14ac:dyDescent="0.35">
      <c r="A32" s="7"/>
      <c r="B32" s="19">
        <v>2042</v>
      </c>
      <c r="C32" s="18" t="s">
        <v>130</v>
      </c>
      <c r="D32" s="25">
        <v>6615920.8300000001</v>
      </c>
      <c r="E32" s="25">
        <v>0</v>
      </c>
      <c r="F32" s="25">
        <v>0</v>
      </c>
      <c r="G32" s="26">
        <f>SUM(Allocations[[#This Row],[90% Share 
Title 1-A Formula
ESSER III Grant]:[9.5% Reserve
State-Sponsored
Charter Schools
ESSER III Grant]])</f>
        <v>6615920.8300000001</v>
      </c>
    </row>
    <row r="33" spans="1:7" s="8" customFormat="1" ht="15" customHeight="1" x14ac:dyDescent="0.35">
      <c r="A33" s="7"/>
      <c r="B33" s="19">
        <v>2191</v>
      </c>
      <c r="C33" s="18" t="s">
        <v>131</v>
      </c>
      <c r="D33" s="25">
        <v>5979899.2599999998</v>
      </c>
      <c r="E33" s="25">
        <v>0</v>
      </c>
      <c r="F33" s="25">
        <v>0</v>
      </c>
      <c r="G33" s="26">
        <f>SUM(Allocations[[#This Row],[90% Share 
Title 1-A Formula
ESSER III Grant]:[9.5% Reserve
State-Sponsored
Charter Schools
ESSER III Grant]])</f>
        <v>5979899.2599999998</v>
      </c>
    </row>
    <row r="34" spans="1:7" s="8" customFormat="1" ht="15" customHeight="1" x14ac:dyDescent="0.35">
      <c r="A34" s="7"/>
      <c r="B34" s="19">
        <v>1945</v>
      </c>
      <c r="C34" s="18" t="s">
        <v>132</v>
      </c>
      <c r="D34" s="25">
        <v>1144957.03</v>
      </c>
      <c r="E34" s="25">
        <v>0</v>
      </c>
      <c r="F34" s="25">
        <v>0</v>
      </c>
      <c r="G34" s="26">
        <f>SUM(Allocations[[#This Row],[90% Share 
Title 1-A Formula
ESSER III Grant]:[9.5% Reserve
State-Sponsored
Charter Schools
ESSER III Grant]])</f>
        <v>1144957.03</v>
      </c>
    </row>
    <row r="35" spans="1:7" s="8" customFormat="1" ht="15" customHeight="1" x14ac:dyDescent="0.35">
      <c r="A35" s="7"/>
      <c r="B35" s="19">
        <v>1927</v>
      </c>
      <c r="C35" s="18" t="s">
        <v>133</v>
      </c>
      <c r="D35" s="25">
        <v>532513.31000000006</v>
      </c>
      <c r="E35" s="25">
        <v>0</v>
      </c>
      <c r="F35" s="25">
        <v>0</v>
      </c>
      <c r="G35" s="26">
        <f>SUM(Allocations[[#This Row],[90% Share 
Title 1-A Formula
ESSER III Grant]:[9.5% Reserve
State-Sponsored
Charter Schools
ESSER III Grant]])</f>
        <v>532513.31000000006</v>
      </c>
    </row>
    <row r="36" spans="1:7" s="8" customFormat="1" ht="15" customHeight="1" x14ac:dyDescent="0.35">
      <c r="A36" s="7"/>
      <c r="B36" s="19">
        <v>2006</v>
      </c>
      <c r="C36" s="18" t="s">
        <v>134</v>
      </c>
      <c r="D36" s="25">
        <v>98094.56</v>
      </c>
      <c r="E36" s="25">
        <v>0</v>
      </c>
      <c r="F36" s="25">
        <v>0</v>
      </c>
      <c r="G36" s="26">
        <f>SUM(Allocations[[#This Row],[90% Share 
Title 1-A Formula
ESSER III Grant]:[9.5% Reserve
State-Sponsored
Charter Schools
ESSER III Grant]])</f>
        <v>98094.56</v>
      </c>
    </row>
    <row r="37" spans="1:7" s="8" customFormat="1" ht="15" customHeight="1" x14ac:dyDescent="0.35">
      <c r="A37" s="7"/>
      <c r="B37" s="19">
        <v>1965</v>
      </c>
      <c r="C37" s="18" t="s">
        <v>135</v>
      </c>
      <c r="D37" s="25">
        <v>10158693.58</v>
      </c>
      <c r="E37" s="25">
        <v>0</v>
      </c>
      <c r="F37" s="25">
        <v>0</v>
      </c>
      <c r="G37" s="26">
        <f>SUM(Allocations[[#This Row],[90% Share 
Title 1-A Formula
ESSER III Grant]:[9.5% Reserve
State-Sponsored
Charter Schools
ESSER III Grant]])</f>
        <v>10158693.58</v>
      </c>
    </row>
    <row r="38" spans="1:7" s="8" customFormat="1" ht="15" customHeight="1" x14ac:dyDescent="0.35">
      <c r="A38" s="7"/>
      <c r="B38" s="19">
        <v>1964</v>
      </c>
      <c r="C38" s="18" t="s">
        <v>136</v>
      </c>
      <c r="D38" s="25">
        <v>2000217.31</v>
      </c>
      <c r="E38" s="25">
        <v>0</v>
      </c>
      <c r="F38" s="25">
        <v>0</v>
      </c>
      <c r="G38" s="26">
        <f>SUM(Allocations[[#This Row],[90% Share 
Title 1-A Formula
ESSER III Grant]:[9.5% Reserve
State-Sponsored
Charter Schools
ESSER III Grant]])</f>
        <v>2000217.31</v>
      </c>
    </row>
    <row r="39" spans="1:7" s="8" customFormat="1" ht="15" customHeight="1" x14ac:dyDescent="0.35">
      <c r="A39" s="7"/>
      <c r="B39" s="19">
        <v>2186</v>
      </c>
      <c r="C39" s="18" t="s">
        <v>137</v>
      </c>
      <c r="D39" s="25">
        <v>577780.30000000005</v>
      </c>
      <c r="E39" s="25">
        <v>0</v>
      </c>
      <c r="F39" s="25">
        <v>0</v>
      </c>
      <c r="G39" s="26">
        <f>SUM(Allocations[[#This Row],[90% Share 
Title 1-A Formula
ESSER III Grant]:[9.5% Reserve
State-Sponsored
Charter Schools
ESSER III Grant]])</f>
        <v>577780.30000000005</v>
      </c>
    </row>
    <row r="40" spans="1:7" s="8" customFormat="1" ht="15" customHeight="1" x14ac:dyDescent="0.35">
      <c r="A40" s="7"/>
      <c r="B40" s="19">
        <v>1901</v>
      </c>
      <c r="C40" s="18" t="s">
        <v>138</v>
      </c>
      <c r="D40" s="25">
        <v>6954820.46</v>
      </c>
      <c r="E40" s="25">
        <v>0</v>
      </c>
      <c r="F40" s="25">
        <v>0</v>
      </c>
      <c r="G40" s="26">
        <f>SUM(Allocations[[#This Row],[90% Share 
Title 1-A Formula
ESSER III Grant]:[9.5% Reserve
State-Sponsored
Charter Schools
ESSER III Grant]])</f>
        <v>6954820.46</v>
      </c>
    </row>
    <row r="41" spans="1:7" s="8" customFormat="1" ht="15" customHeight="1" x14ac:dyDescent="0.35">
      <c r="A41" s="7"/>
      <c r="B41" s="19">
        <v>2216</v>
      </c>
      <c r="C41" s="18" t="s">
        <v>139</v>
      </c>
      <c r="D41" s="25">
        <v>377100.07</v>
      </c>
      <c r="E41" s="25">
        <v>0</v>
      </c>
      <c r="F41" s="25">
        <v>0</v>
      </c>
      <c r="G41" s="26">
        <f>SUM(Allocations[[#This Row],[90% Share 
Title 1-A Formula
ESSER III Grant]:[9.5% Reserve
State-Sponsored
Charter Schools
ESSER III Grant]])</f>
        <v>377100.07</v>
      </c>
    </row>
    <row r="42" spans="1:7" s="8" customFormat="1" ht="15" customHeight="1" x14ac:dyDescent="0.35">
      <c r="A42" s="7"/>
      <c r="B42" s="19">
        <v>2086</v>
      </c>
      <c r="C42" s="18" t="s">
        <v>140</v>
      </c>
      <c r="D42" s="25">
        <v>2639936.98</v>
      </c>
      <c r="E42" s="25">
        <v>0</v>
      </c>
      <c r="F42" s="25">
        <v>0</v>
      </c>
      <c r="G42" s="26">
        <f>SUM(Allocations[[#This Row],[90% Share 
Title 1-A Formula
ESSER III Grant]:[9.5% Reserve
State-Sponsored
Charter Schools
ESSER III Grant]])</f>
        <v>2639936.98</v>
      </c>
    </row>
    <row r="43" spans="1:7" s="8" customFormat="1" ht="15" customHeight="1" x14ac:dyDescent="0.35">
      <c r="A43" s="7"/>
      <c r="B43" s="19">
        <v>1970</v>
      </c>
      <c r="C43" s="18" t="s">
        <v>141</v>
      </c>
      <c r="D43" s="25">
        <v>5742873.5499999998</v>
      </c>
      <c r="E43" s="25">
        <v>0</v>
      </c>
      <c r="F43" s="25">
        <v>0</v>
      </c>
      <c r="G43" s="26">
        <f>SUM(Allocations[[#This Row],[90% Share 
Title 1-A Formula
ESSER III Grant]:[9.5% Reserve
State-Sponsored
Charter Schools
ESSER III Grant]])</f>
        <v>5742873.5499999998</v>
      </c>
    </row>
    <row r="44" spans="1:7" s="8" customFormat="1" ht="15" customHeight="1" x14ac:dyDescent="0.35">
      <c r="A44" s="7"/>
      <c r="B44" s="19">
        <v>2089</v>
      </c>
      <c r="C44" s="18" t="s">
        <v>142</v>
      </c>
      <c r="D44" s="25">
        <v>593489.63</v>
      </c>
      <c r="E44" s="25">
        <v>0</v>
      </c>
      <c r="F44" s="25">
        <v>0</v>
      </c>
      <c r="G44" s="26">
        <f>SUM(Allocations[[#This Row],[90% Share 
Title 1-A Formula
ESSER III Grant]:[9.5% Reserve
State-Sponsored
Charter Schools
ESSER III Grant]])</f>
        <v>593489.63</v>
      </c>
    </row>
    <row r="45" spans="1:7" s="8" customFormat="1" ht="15" customHeight="1" x14ac:dyDescent="0.35">
      <c r="A45" s="7"/>
      <c r="B45" s="19">
        <v>2050</v>
      </c>
      <c r="C45" s="18" t="s">
        <v>143</v>
      </c>
      <c r="D45" s="25">
        <v>1506550.15</v>
      </c>
      <c r="E45" s="25">
        <v>0</v>
      </c>
      <c r="F45" s="25">
        <v>0</v>
      </c>
      <c r="G45" s="26">
        <f>SUM(Allocations[[#This Row],[90% Share 
Title 1-A Formula
ESSER III Grant]:[9.5% Reserve
State-Sponsored
Charter Schools
ESSER III Grant]])</f>
        <v>1506550.15</v>
      </c>
    </row>
    <row r="46" spans="1:7" s="8" customFormat="1" ht="15" customHeight="1" x14ac:dyDescent="0.35">
      <c r="A46" s="7"/>
      <c r="B46" s="19">
        <v>2190</v>
      </c>
      <c r="C46" s="18" t="s">
        <v>144</v>
      </c>
      <c r="D46" s="25">
        <v>5156206.1500000004</v>
      </c>
      <c r="E46" s="25">
        <v>0</v>
      </c>
      <c r="F46" s="25">
        <v>0</v>
      </c>
      <c r="G46" s="26">
        <f>SUM(Allocations[[#This Row],[90% Share 
Title 1-A Formula
ESSER III Grant]:[9.5% Reserve
State-Sponsored
Charter Schools
ESSER III Grant]])</f>
        <v>5156206.1500000004</v>
      </c>
    </row>
    <row r="47" spans="1:7" s="8" customFormat="1" ht="15" customHeight="1" x14ac:dyDescent="0.35">
      <c r="A47" s="7"/>
      <c r="B47" s="19">
        <v>2187</v>
      </c>
      <c r="C47" s="18" t="s">
        <v>145</v>
      </c>
      <c r="D47" s="25">
        <v>29058151.449999999</v>
      </c>
      <c r="E47" s="25">
        <v>0</v>
      </c>
      <c r="F47" s="25">
        <v>0</v>
      </c>
      <c r="G47" s="26">
        <f>SUM(Allocations[[#This Row],[90% Share 
Title 1-A Formula
ESSER III Grant]:[9.5% Reserve
State-Sponsored
Charter Schools
ESSER III Grant]])</f>
        <v>29058151.449999999</v>
      </c>
    </row>
    <row r="48" spans="1:7" s="8" customFormat="1" ht="15" customHeight="1" x14ac:dyDescent="0.35">
      <c r="A48" s="7"/>
      <c r="B48" s="19">
        <v>2253</v>
      </c>
      <c r="C48" s="18" t="s">
        <v>146</v>
      </c>
      <c r="D48" s="25">
        <v>1008783.78</v>
      </c>
      <c r="E48" s="25">
        <v>0</v>
      </c>
      <c r="F48" s="25">
        <v>0</v>
      </c>
      <c r="G48" s="26">
        <f>SUM(Allocations[[#This Row],[90% Share 
Title 1-A Formula
ESSER III Grant]:[9.5% Reserve
State-Sponsored
Charter Schools
ESSER III Grant]])</f>
        <v>1008783.78</v>
      </c>
    </row>
    <row r="49" spans="1:7" s="8" customFormat="1" ht="15" customHeight="1" x14ac:dyDescent="0.35">
      <c r="A49" s="7"/>
      <c r="B49" s="19">
        <v>2011</v>
      </c>
      <c r="C49" s="18" t="s">
        <v>147</v>
      </c>
      <c r="D49" s="25">
        <v>16530.48</v>
      </c>
      <c r="E49" s="25">
        <v>90000</v>
      </c>
      <c r="F49" s="25">
        <v>0</v>
      </c>
      <c r="G49" s="26">
        <f>SUM(Allocations[[#This Row],[90% Share 
Title 1-A Formula
ESSER III Grant]:[9.5% Reserve
State-Sponsored
Charter Schools
ESSER III Grant]])</f>
        <v>106530.48</v>
      </c>
    </row>
    <row r="50" spans="1:7" s="8" customFormat="1" ht="15" customHeight="1" x14ac:dyDescent="0.35">
      <c r="A50" s="7"/>
      <c r="B50" s="19">
        <v>2017</v>
      </c>
      <c r="C50" s="18" t="s">
        <v>148</v>
      </c>
      <c r="D50" s="25">
        <v>0</v>
      </c>
      <c r="E50" s="25">
        <v>90000</v>
      </c>
      <c r="F50" s="25">
        <v>0</v>
      </c>
      <c r="G50" s="26">
        <f>SUM(Allocations[[#This Row],[90% Share 
Title 1-A Formula
ESSER III Grant]:[9.5% Reserve
State-Sponsored
Charter Schools
ESSER III Grant]])</f>
        <v>90000</v>
      </c>
    </row>
    <row r="51" spans="1:7" s="8" customFormat="1" ht="15" customHeight="1" x14ac:dyDescent="0.35">
      <c r="A51" s="7"/>
      <c r="B51" s="19">
        <v>2021</v>
      </c>
      <c r="C51" s="18" t="s">
        <v>149</v>
      </c>
      <c r="D51" s="25">
        <v>0</v>
      </c>
      <c r="E51" s="25">
        <v>90000</v>
      </c>
      <c r="F51" s="25">
        <v>0</v>
      </c>
      <c r="G51" s="26">
        <f>SUM(Allocations[[#This Row],[90% Share 
Title 1-A Formula
ESSER III Grant]:[9.5% Reserve
State-Sponsored
Charter Schools
ESSER III Grant]])</f>
        <v>90000</v>
      </c>
    </row>
    <row r="52" spans="1:7" s="8" customFormat="1" ht="15" customHeight="1" x14ac:dyDescent="0.35">
      <c r="A52" s="7"/>
      <c r="B52" s="19">
        <v>1991</v>
      </c>
      <c r="C52" s="18" t="s">
        <v>150</v>
      </c>
      <c r="D52" s="25">
        <v>12592399.25</v>
      </c>
      <c r="E52" s="25">
        <v>0</v>
      </c>
      <c r="F52" s="25">
        <v>0</v>
      </c>
      <c r="G52" s="26">
        <f>SUM(Allocations[[#This Row],[90% Share 
Title 1-A Formula
ESSER III Grant]:[9.5% Reserve
State-Sponsored
Charter Schools
ESSER III Grant]])</f>
        <v>12592399.25</v>
      </c>
    </row>
    <row r="53" spans="1:7" s="8" customFormat="1" ht="15" customHeight="1" x14ac:dyDescent="0.35">
      <c r="A53" s="7"/>
      <c r="B53" s="19">
        <v>1993</v>
      </c>
      <c r="C53" s="18" t="s">
        <v>151</v>
      </c>
      <c r="D53" s="25">
        <v>394174.71999999997</v>
      </c>
      <c r="E53" s="25">
        <v>0</v>
      </c>
      <c r="F53" s="25">
        <v>0</v>
      </c>
      <c r="G53" s="26">
        <f>SUM(Allocations[[#This Row],[90% Share 
Title 1-A Formula
ESSER III Grant]:[9.5% Reserve
State-Sponsored
Charter Schools
ESSER III Grant]])</f>
        <v>394174.71999999997</v>
      </c>
    </row>
    <row r="54" spans="1:7" s="8" customFormat="1" ht="15" customHeight="1" x14ac:dyDescent="0.35">
      <c r="A54" s="7"/>
      <c r="B54" s="19">
        <v>2019</v>
      </c>
      <c r="C54" s="18" t="s">
        <v>152</v>
      </c>
      <c r="D54" s="25">
        <v>0</v>
      </c>
      <c r="E54" s="25">
        <v>90000</v>
      </c>
      <c r="F54" s="25">
        <v>0</v>
      </c>
      <c r="G54" s="26">
        <f>SUM(Allocations[[#This Row],[90% Share 
Title 1-A Formula
ESSER III Grant]:[9.5% Reserve
State-Sponsored
Charter Schools
ESSER III Grant]])</f>
        <v>90000</v>
      </c>
    </row>
    <row r="55" spans="1:7" s="8" customFormat="1" ht="15" customHeight="1" x14ac:dyDescent="0.35">
      <c r="A55" s="7"/>
      <c r="B55" s="19">
        <v>2229</v>
      </c>
      <c r="C55" s="18" t="s">
        <v>153</v>
      </c>
      <c r="D55" s="25">
        <v>542495.81000000006</v>
      </c>
      <c r="E55" s="25">
        <v>0</v>
      </c>
      <c r="F55" s="25">
        <v>0</v>
      </c>
      <c r="G55" s="26">
        <f>SUM(Allocations[[#This Row],[90% Share 
Title 1-A Formula
ESSER III Grant]:[9.5% Reserve
State-Sponsored
Charter Schools
ESSER III Grant]])</f>
        <v>542495.81000000006</v>
      </c>
    </row>
    <row r="56" spans="1:7" s="8" customFormat="1" ht="15" customHeight="1" x14ac:dyDescent="0.35">
      <c r="A56" s="7"/>
      <c r="B56" s="19">
        <v>2043</v>
      </c>
      <c r="C56" s="18" t="s">
        <v>154</v>
      </c>
      <c r="D56" s="25">
        <v>9160310.1400000006</v>
      </c>
      <c r="E56" s="25">
        <v>0</v>
      </c>
      <c r="F56" s="25">
        <v>0</v>
      </c>
      <c r="G56" s="26">
        <f>SUM(Allocations[[#This Row],[90% Share 
Title 1-A Formula
ESSER III Grant]:[9.5% Reserve
State-Sponsored
Charter Schools
ESSER III Grant]])</f>
        <v>9160310.1400000006</v>
      </c>
    </row>
    <row r="57" spans="1:7" s="8" customFormat="1" ht="15" customHeight="1" x14ac:dyDescent="0.35">
      <c r="A57" s="7"/>
      <c r="B57" s="19">
        <v>2203</v>
      </c>
      <c r="C57" s="18" t="s">
        <v>155</v>
      </c>
      <c r="D57" s="25">
        <v>526228.39</v>
      </c>
      <c r="E57" s="25">
        <v>0</v>
      </c>
      <c r="F57" s="25">
        <v>0</v>
      </c>
      <c r="G57" s="26">
        <f>SUM(Allocations[[#This Row],[90% Share 
Title 1-A Formula
ESSER III Grant]:[9.5% Reserve
State-Sponsored
Charter Schools
ESSER III Grant]])</f>
        <v>526228.39</v>
      </c>
    </row>
    <row r="58" spans="1:7" s="8" customFormat="1" ht="15" customHeight="1" x14ac:dyDescent="0.35">
      <c r="A58" s="7"/>
      <c r="B58" s="19">
        <v>2217</v>
      </c>
      <c r="C58" s="18" t="s">
        <v>156</v>
      </c>
      <c r="D58" s="25">
        <v>546173.76</v>
      </c>
      <c r="E58" s="25">
        <v>0</v>
      </c>
      <c r="F58" s="25">
        <v>0</v>
      </c>
      <c r="G58" s="26">
        <f>SUM(Allocations[[#This Row],[90% Share 
Title 1-A Formula
ESSER III Grant]:[9.5% Reserve
State-Sponsored
Charter Schools
ESSER III Grant]])</f>
        <v>546173.76</v>
      </c>
    </row>
    <row r="59" spans="1:7" s="8" customFormat="1" ht="15" customHeight="1" x14ac:dyDescent="0.35">
      <c r="A59" s="7"/>
      <c r="B59" s="19">
        <v>1998</v>
      </c>
      <c r="C59" s="18" t="s">
        <v>157</v>
      </c>
      <c r="D59" s="25">
        <v>311570.77</v>
      </c>
      <c r="E59" s="25">
        <v>0</v>
      </c>
      <c r="F59" s="25">
        <v>0</v>
      </c>
      <c r="G59" s="26">
        <f>SUM(Allocations[[#This Row],[90% Share 
Title 1-A Formula
ESSER III Grant]:[9.5% Reserve
State-Sponsored
Charter Schools
ESSER III Grant]])</f>
        <v>311570.77</v>
      </c>
    </row>
    <row r="60" spans="1:7" s="8" customFormat="1" ht="15" customHeight="1" x14ac:dyDescent="0.35">
      <c r="A60" s="7"/>
      <c r="B60" s="19">
        <v>2221</v>
      </c>
      <c r="C60" s="18" t="s">
        <v>158</v>
      </c>
      <c r="D60" s="25">
        <v>676041.57</v>
      </c>
      <c r="E60" s="25">
        <v>0</v>
      </c>
      <c r="F60" s="25">
        <v>0</v>
      </c>
      <c r="G60" s="26">
        <f>SUM(Allocations[[#This Row],[90% Share 
Title 1-A Formula
ESSER III Grant]:[9.5% Reserve
State-Sponsored
Charter Schools
ESSER III Grant]])</f>
        <v>676041.57</v>
      </c>
    </row>
    <row r="61" spans="1:7" s="8" customFormat="1" ht="15" customHeight="1" x14ac:dyDescent="0.35">
      <c r="A61" s="7"/>
      <c r="B61" s="19">
        <v>1930</v>
      </c>
      <c r="C61" s="18" t="s">
        <v>159</v>
      </c>
      <c r="D61" s="25">
        <v>2024079.24</v>
      </c>
      <c r="E61" s="25">
        <v>0</v>
      </c>
      <c r="F61" s="25">
        <v>0</v>
      </c>
      <c r="G61" s="26">
        <f>SUM(Allocations[[#This Row],[90% Share 
Title 1-A Formula
ESSER III Grant]:[9.5% Reserve
State-Sponsored
Charter Schools
ESSER III Grant]])</f>
        <v>2024079.24</v>
      </c>
    </row>
    <row r="62" spans="1:7" s="8" customFormat="1" ht="15" customHeight="1" x14ac:dyDescent="0.35">
      <c r="A62" s="7"/>
      <c r="B62" s="19">
        <v>2082</v>
      </c>
      <c r="C62" s="18" t="s">
        <v>160</v>
      </c>
      <c r="D62" s="25">
        <v>36891859.159999996</v>
      </c>
      <c r="E62" s="25">
        <v>0</v>
      </c>
      <c r="F62" s="25">
        <v>0</v>
      </c>
      <c r="G62" s="26">
        <f>SUM(Allocations[[#This Row],[90% Share 
Title 1-A Formula
ESSER III Grant]:[9.5% Reserve
State-Sponsored
Charter Schools
ESSER III Grant]])</f>
        <v>36891859.159999996</v>
      </c>
    </row>
    <row r="63" spans="1:7" s="8" customFormat="1" ht="15" customHeight="1" x14ac:dyDescent="0.35">
      <c r="A63" s="7"/>
      <c r="B63" s="19">
        <v>2193</v>
      </c>
      <c r="C63" s="18" t="s">
        <v>161</v>
      </c>
      <c r="D63" s="25">
        <v>924332.52</v>
      </c>
      <c r="E63" s="25">
        <v>0</v>
      </c>
      <c r="F63" s="25">
        <v>0</v>
      </c>
      <c r="G63" s="26">
        <f>SUM(Allocations[[#This Row],[90% Share 
Title 1-A Formula
ESSER III Grant]:[9.5% Reserve
State-Sponsored
Charter Schools
ESSER III Grant]])</f>
        <v>924332.52</v>
      </c>
    </row>
    <row r="64" spans="1:7" s="8" customFormat="1" ht="15" customHeight="1" x14ac:dyDescent="0.35">
      <c r="A64" s="7"/>
      <c r="B64" s="19">
        <v>2084</v>
      </c>
      <c r="C64" s="18" t="s">
        <v>162</v>
      </c>
      <c r="D64" s="25">
        <v>3742811.33</v>
      </c>
      <c r="E64" s="25">
        <v>0</v>
      </c>
      <c r="F64" s="25">
        <v>0</v>
      </c>
      <c r="G64" s="26">
        <f>SUM(Allocations[[#This Row],[90% Share 
Title 1-A Formula
ESSER III Grant]:[9.5% Reserve
State-Sponsored
Charter Schools
ESSER III Grant]])</f>
        <v>3742811.33</v>
      </c>
    </row>
    <row r="65" spans="1:7" s="8" customFormat="1" ht="15" customHeight="1" x14ac:dyDescent="0.35">
      <c r="A65" s="7"/>
      <c r="B65" s="19">
        <v>2241</v>
      </c>
      <c r="C65" s="18" t="s">
        <v>163</v>
      </c>
      <c r="D65" s="25">
        <v>8641221.1400000006</v>
      </c>
      <c r="E65" s="25">
        <v>0</v>
      </c>
      <c r="F65" s="25">
        <v>0</v>
      </c>
      <c r="G65" s="26">
        <f>SUM(Allocations[[#This Row],[90% Share 
Title 1-A Formula
ESSER III Grant]:[9.5% Reserve
State-Sponsored
Charter Schools
ESSER III Grant]])</f>
        <v>8641221.1400000006</v>
      </c>
    </row>
    <row r="66" spans="1:7" s="8" customFormat="1" ht="15" customHeight="1" x14ac:dyDescent="0.35">
      <c r="A66" s="7"/>
      <c r="B66" s="19">
        <v>2248</v>
      </c>
      <c r="C66" s="18" t="s">
        <v>164</v>
      </c>
      <c r="D66" s="25">
        <v>375526.49</v>
      </c>
      <c r="E66" s="25">
        <v>0</v>
      </c>
      <c r="F66" s="25">
        <v>0</v>
      </c>
      <c r="G66" s="26">
        <f>SUM(Allocations[[#This Row],[90% Share 
Title 1-A Formula
ESSER III Grant]:[9.5% Reserve
State-Sponsored
Charter Schools
ESSER III Grant]])</f>
        <v>375526.49</v>
      </c>
    </row>
    <row r="67" spans="1:7" s="8" customFormat="1" ht="15" customHeight="1" x14ac:dyDescent="0.35">
      <c r="A67" s="7"/>
      <c r="B67" s="19">
        <v>2020</v>
      </c>
      <c r="C67" s="18" t="s">
        <v>165</v>
      </c>
      <c r="D67" s="25">
        <v>0</v>
      </c>
      <c r="E67" s="25">
        <v>90000</v>
      </c>
      <c r="F67" s="25">
        <v>0</v>
      </c>
      <c r="G67" s="26">
        <f>SUM(Allocations[[#This Row],[90% Share 
Title 1-A Formula
ESSER III Grant]:[9.5% Reserve
State-Sponsored
Charter Schools
ESSER III Grant]])</f>
        <v>90000</v>
      </c>
    </row>
    <row r="68" spans="1:7" s="8" customFormat="1" ht="15" customHeight="1" x14ac:dyDescent="0.35">
      <c r="A68" s="7"/>
      <c r="B68" s="19">
        <v>2245</v>
      </c>
      <c r="C68" s="18" t="s">
        <v>166</v>
      </c>
      <c r="D68" s="25">
        <v>531312.99</v>
      </c>
      <c r="E68" s="25">
        <v>0</v>
      </c>
      <c r="F68" s="25">
        <v>0</v>
      </c>
      <c r="G68" s="26">
        <f>SUM(Allocations[[#This Row],[90% Share 
Title 1-A Formula
ESSER III Grant]:[9.5% Reserve
State-Sponsored
Charter Schools
ESSER III Grant]])</f>
        <v>531312.99</v>
      </c>
    </row>
    <row r="69" spans="1:7" s="8" customFormat="1" ht="15" customHeight="1" x14ac:dyDescent="0.35">
      <c r="A69" s="7"/>
      <c r="B69" s="19">
        <v>2137</v>
      </c>
      <c r="C69" s="18" t="s">
        <v>167</v>
      </c>
      <c r="D69" s="25">
        <v>1988145.2</v>
      </c>
      <c r="E69" s="25">
        <v>0</v>
      </c>
      <c r="F69" s="25">
        <v>0</v>
      </c>
      <c r="G69" s="26">
        <f>SUM(Allocations[[#This Row],[90% Share 
Title 1-A Formula
ESSER III Grant]:[9.5% Reserve
State-Sponsored
Charter Schools
ESSER III Grant]])</f>
        <v>1988145.2</v>
      </c>
    </row>
    <row r="70" spans="1:7" s="8" customFormat="1" ht="15" customHeight="1" x14ac:dyDescent="0.35">
      <c r="A70" s="7"/>
      <c r="B70" s="19">
        <v>1931</v>
      </c>
      <c r="C70" s="18" t="s">
        <v>168</v>
      </c>
      <c r="D70" s="25">
        <v>2807354.66</v>
      </c>
      <c r="E70" s="25">
        <v>0</v>
      </c>
      <c r="F70" s="25">
        <v>0</v>
      </c>
      <c r="G70" s="26">
        <f>SUM(Allocations[[#This Row],[90% Share 
Title 1-A Formula
ESSER III Grant]:[9.5% Reserve
State-Sponsored
Charter Schools
ESSER III Grant]])</f>
        <v>2807354.66</v>
      </c>
    </row>
    <row r="71" spans="1:7" s="8" customFormat="1" ht="15" customHeight="1" x14ac:dyDescent="0.35">
      <c r="A71" s="7"/>
      <c r="B71" s="19">
        <v>2000</v>
      </c>
      <c r="C71" s="18" t="s">
        <v>169</v>
      </c>
      <c r="D71" s="25">
        <v>876628.18</v>
      </c>
      <c r="E71" s="25">
        <v>0</v>
      </c>
      <c r="F71" s="25">
        <v>0</v>
      </c>
      <c r="G71" s="26">
        <f>SUM(Allocations[[#This Row],[90% Share 
Title 1-A Formula
ESSER III Grant]:[9.5% Reserve
State-Sponsored
Charter Schools
ESSER III Grant]])</f>
        <v>876628.18</v>
      </c>
    </row>
    <row r="72" spans="1:7" s="8" customFormat="1" ht="15" customHeight="1" x14ac:dyDescent="0.35">
      <c r="A72" s="7"/>
      <c r="B72" s="19">
        <v>1992</v>
      </c>
      <c r="C72" s="18" t="s">
        <v>170</v>
      </c>
      <c r="D72" s="25">
        <v>1797566.56</v>
      </c>
      <c r="E72" s="25">
        <v>0</v>
      </c>
      <c r="F72" s="25">
        <v>0</v>
      </c>
      <c r="G72" s="26">
        <f>SUM(Allocations[[#This Row],[90% Share 
Title 1-A Formula
ESSER III Grant]:[9.5% Reserve
State-Sponsored
Charter Schools
ESSER III Grant]])</f>
        <v>1797566.56</v>
      </c>
    </row>
    <row r="73" spans="1:7" s="8" customFormat="1" ht="15" customHeight="1" x14ac:dyDescent="0.35">
      <c r="A73" s="7"/>
      <c r="B73" s="19">
        <v>2054</v>
      </c>
      <c r="C73" s="18" t="s">
        <v>171</v>
      </c>
      <c r="D73" s="25">
        <v>14617803.5</v>
      </c>
      <c r="E73" s="25">
        <v>0</v>
      </c>
      <c r="F73" s="25">
        <v>0</v>
      </c>
      <c r="G73" s="26">
        <f>SUM(Allocations[[#This Row],[90% Share 
Title 1-A Formula
ESSER III Grant]:[9.5% Reserve
State-Sponsored
Charter Schools
ESSER III Grant]])</f>
        <v>14617803.5</v>
      </c>
    </row>
    <row r="74" spans="1:7" s="8" customFormat="1" ht="15" customHeight="1" x14ac:dyDescent="0.35">
      <c r="A74" s="7"/>
      <c r="B74" s="19">
        <v>2100</v>
      </c>
      <c r="C74" s="18" t="s">
        <v>172</v>
      </c>
      <c r="D74" s="25">
        <v>15734628.01</v>
      </c>
      <c r="E74" s="25">
        <v>0</v>
      </c>
      <c r="F74" s="25">
        <v>0</v>
      </c>
      <c r="G74" s="26">
        <f>SUM(Allocations[[#This Row],[90% Share 
Title 1-A Formula
ESSER III Grant]:[9.5% Reserve
State-Sponsored
Charter Schools
ESSER III Grant]])</f>
        <v>15734628.01</v>
      </c>
    </row>
    <row r="75" spans="1:7" s="8" customFormat="1" ht="15" customHeight="1" x14ac:dyDescent="0.35">
      <c r="A75" s="7"/>
      <c r="B75" s="19">
        <v>2183</v>
      </c>
      <c r="C75" s="18" t="s">
        <v>173</v>
      </c>
      <c r="D75" s="25">
        <v>19662616.739999998</v>
      </c>
      <c r="E75" s="25">
        <v>0</v>
      </c>
      <c r="F75" s="25">
        <v>0</v>
      </c>
      <c r="G75" s="26">
        <f>SUM(Allocations[[#This Row],[90% Share 
Title 1-A Formula
ESSER III Grant]:[9.5% Reserve
State-Sponsored
Charter Schools
ESSER III Grant]])</f>
        <v>19662616.739999998</v>
      </c>
    </row>
    <row r="76" spans="1:7" s="8" customFormat="1" ht="15" customHeight="1" x14ac:dyDescent="0.35">
      <c r="A76" s="7"/>
      <c r="B76" s="19">
        <v>2014</v>
      </c>
      <c r="C76" s="18" t="s">
        <v>174</v>
      </c>
      <c r="D76" s="25">
        <v>1991027.9</v>
      </c>
      <c r="E76" s="25">
        <v>0</v>
      </c>
      <c r="F76" s="25">
        <v>0</v>
      </c>
      <c r="G76" s="26">
        <f>SUM(Allocations[[#This Row],[90% Share 
Title 1-A Formula
ESSER III Grant]:[9.5% Reserve
State-Sponsored
Charter Schools
ESSER III Grant]])</f>
        <v>1991027.9</v>
      </c>
    </row>
    <row r="77" spans="1:7" s="8" customFormat="1" ht="15" customHeight="1" x14ac:dyDescent="0.35">
      <c r="A77" s="7"/>
      <c r="B77" s="19">
        <v>2015</v>
      </c>
      <c r="C77" s="18" t="s">
        <v>175</v>
      </c>
      <c r="D77" s="25">
        <v>214647.38</v>
      </c>
      <c r="E77" s="25">
        <v>0</v>
      </c>
      <c r="F77" s="25">
        <v>0</v>
      </c>
      <c r="G77" s="26">
        <f>SUM(Allocations[[#This Row],[90% Share 
Title 1-A Formula
ESSER III Grant]:[9.5% Reserve
State-Sponsored
Charter Schools
ESSER III Grant]])</f>
        <v>214647.38</v>
      </c>
    </row>
    <row r="78" spans="1:7" s="8" customFormat="1" ht="15" customHeight="1" x14ac:dyDescent="0.35">
      <c r="A78" s="7"/>
      <c r="B78" s="19">
        <v>2023</v>
      </c>
      <c r="C78" s="18" t="s">
        <v>176</v>
      </c>
      <c r="D78" s="25">
        <v>159350.85</v>
      </c>
      <c r="E78" s="25">
        <v>0</v>
      </c>
      <c r="F78" s="25">
        <v>0</v>
      </c>
      <c r="G78" s="26">
        <f>SUM(Allocations[[#This Row],[90% Share 
Title 1-A Formula
ESSER III Grant]:[9.5% Reserve
State-Sponsored
Charter Schools
ESSER III Grant]])</f>
        <v>159350.85</v>
      </c>
    </row>
    <row r="79" spans="1:7" s="8" customFormat="1" ht="15" customHeight="1" x14ac:dyDescent="0.35">
      <c r="A79" s="7"/>
      <c r="B79" s="19">
        <v>2114</v>
      </c>
      <c r="C79" s="18" t="s">
        <v>177</v>
      </c>
      <c r="D79" s="25">
        <v>252011.4</v>
      </c>
      <c r="E79" s="25">
        <v>0</v>
      </c>
      <c r="F79" s="25">
        <v>0</v>
      </c>
      <c r="G79" s="26">
        <f>SUM(Allocations[[#This Row],[90% Share 
Title 1-A Formula
ESSER III Grant]:[9.5% Reserve
State-Sponsored
Charter Schools
ESSER III Grant]])</f>
        <v>252011.4</v>
      </c>
    </row>
    <row r="80" spans="1:7" s="8" customFormat="1" ht="15" customHeight="1" x14ac:dyDescent="0.35">
      <c r="A80" s="7"/>
      <c r="B80" s="19">
        <v>2099</v>
      </c>
      <c r="C80" s="18" t="s">
        <v>178</v>
      </c>
      <c r="D80" s="25">
        <v>1659441.63</v>
      </c>
      <c r="E80" s="25">
        <v>0</v>
      </c>
      <c r="F80" s="25">
        <v>0</v>
      </c>
      <c r="G80" s="26">
        <f>SUM(Allocations[[#This Row],[90% Share 
Title 1-A Formula
ESSER III Grant]:[9.5% Reserve
State-Sponsored
Charter Schools
ESSER III Grant]])</f>
        <v>1659441.63</v>
      </c>
    </row>
    <row r="81" spans="1:7" s="8" customFormat="1" ht="15" customHeight="1" x14ac:dyDescent="0.35">
      <c r="A81" s="7"/>
      <c r="B81" s="19">
        <v>2201</v>
      </c>
      <c r="C81" s="18" t="s">
        <v>179</v>
      </c>
      <c r="D81" s="25">
        <v>119133.07</v>
      </c>
      <c r="E81" s="25">
        <v>0</v>
      </c>
      <c r="F81" s="25">
        <v>0</v>
      </c>
      <c r="G81" s="26">
        <f>SUM(Allocations[[#This Row],[90% Share 
Title 1-A Formula
ESSER III Grant]:[9.5% Reserve
State-Sponsored
Charter Schools
ESSER III Grant]])</f>
        <v>119133.07</v>
      </c>
    </row>
    <row r="82" spans="1:7" s="8" customFormat="1" ht="15" customHeight="1" x14ac:dyDescent="0.35">
      <c r="A82" s="7"/>
      <c r="B82" s="19">
        <v>2206</v>
      </c>
      <c r="C82" s="18" t="s">
        <v>180</v>
      </c>
      <c r="D82" s="25">
        <v>10847808.07</v>
      </c>
      <c r="E82" s="25">
        <v>0</v>
      </c>
      <c r="F82" s="25">
        <v>0</v>
      </c>
      <c r="G82" s="26">
        <f>SUM(Allocations[[#This Row],[90% Share 
Title 1-A Formula
ESSER III Grant]:[9.5% Reserve
State-Sponsored
Charter Schools
ESSER III Grant]])</f>
        <v>10847808.07</v>
      </c>
    </row>
    <row r="83" spans="1:7" s="8" customFormat="1" ht="15" customHeight="1" x14ac:dyDescent="0.35">
      <c r="A83" s="7"/>
      <c r="B83" s="19">
        <v>2239</v>
      </c>
      <c r="C83" s="18" t="s">
        <v>181</v>
      </c>
      <c r="D83" s="25">
        <v>24917555.359999999</v>
      </c>
      <c r="E83" s="25">
        <v>0</v>
      </c>
      <c r="F83" s="25">
        <v>0</v>
      </c>
      <c r="G83" s="26">
        <f>SUM(Allocations[[#This Row],[90% Share 
Title 1-A Formula
ESSER III Grant]:[9.5% Reserve
State-Sponsored
Charter Schools
ESSER III Grant]])</f>
        <v>24917555.359999999</v>
      </c>
    </row>
    <row r="84" spans="1:7" s="8" customFormat="1" ht="15" customHeight="1" x14ac:dyDescent="0.35">
      <c r="A84" s="7"/>
      <c r="B84" s="19">
        <v>2024</v>
      </c>
      <c r="C84" s="18" t="s">
        <v>182</v>
      </c>
      <c r="D84" s="25">
        <v>4979092.67</v>
      </c>
      <c r="E84" s="25">
        <v>0</v>
      </c>
      <c r="F84" s="25">
        <v>0</v>
      </c>
      <c r="G84" s="26">
        <f>SUM(Allocations[[#This Row],[90% Share 
Title 1-A Formula
ESSER III Grant]:[9.5% Reserve
State-Sponsored
Charter Schools
ESSER III Grant]])</f>
        <v>4979092.67</v>
      </c>
    </row>
    <row r="85" spans="1:7" s="8" customFormat="1" ht="15" customHeight="1" x14ac:dyDescent="0.35">
      <c r="A85" s="7"/>
      <c r="B85" s="19">
        <v>1895</v>
      </c>
      <c r="C85" s="18" t="s">
        <v>183</v>
      </c>
      <c r="D85" s="25">
        <v>188193.08</v>
      </c>
      <c r="E85" s="25">
        <v>0</v>
      </c>
      <c r="F85" s="25">
        <v>0</v>
      </c>
      <c r="G85" s="26">
        <f>SUM(Allocations[[#This Row],[90% Share 
Title 1-A Formula
ESSER III Grant]:[9.5% Reserve
State-Sponsored
Charter Schools
ESSER III Grant]])</f>
        <v>188193.08</v>
      </c>
    </row>
    <row r="86" spans="1:7" s="8" customFormat="1" ht="15" customHeight="1" x14ac:dyDescent="0.35">
      <c r="A86" s="7"/>
      <c r="B86" s="19">
        <v>2215</v>
      </c>
      <c r="C86" s="18" t="s">
        <v>184</v>
      </c>
      <c r="D86" s="25">
        <v>204945.69</v>
      </c>
      <c r="E86" s="25">
        <v>0</v>
      </c>
      <c r="F86" s="25">
        <v>0</v>
      </c>
      <c r="G86" s="26">
        <f>SUM(Allocations[[#This Row],[90% Share 
Title 1-A Formula
ESSER III Grant]:[9.5% Reserve
State-Sponsored
Charter Schools
ESSER III Grant]])</f>
        <v>204945.69</v>
      </c>
    </row>
    <row r="87" spans="1:7" s="8" customFormat="1" ht="15" customHeight="1" x14ac:dyDescent="0.35">
      <c r="A87" s="7"/>
      <c r="B87" s="19">
        <v>3997</v>
      </c>
      <c r="C87" s="18" t="s">
        <v>185</v>
      </c>
      <c r="D87" s="25">
        <v>90176.1</v>
      </c>
      <c r="E87" s="25">
        <v>0</v>
      </c>
      <c r="F87" s="25">
        <v>0</v>
      </c>
      <c r="G87" s="26">
        <f>SUM(Allocations[[#This Row],[90% Share 
Title 1-A Formula
ESSER III Grant]:[9.5% Reserve
State-Sponsored
Charter Schools
ESSER III Grant]])</f>
        <v>90176.1</v>
      </c>
    </row>
    <row r="88" spans="1:7" s="8" customFormat="1" ht="15" customHeight="1" x14ac:dyDescent="0.35">
      <c r="A88" s="7"/>
      <c r="B88" s="19">
        <v>2053</v>
      </c>
      <c r="C88" s="18" t="s">
        <v>186</v>
      </c>
      <c r="D88" s="25">
        <v>8359079.6299999999</v>
      </c>
      <c r="E88" s="25">
        <v>0</v>
      </c>
      <c r="F88" s="25">
        <v>0</v>
      </c>
      <c r="G88" s="26">
        <f>SUM(Allocations[[#This Row],[90% Share 
Title 1-A Formula
ESSER III Grant]:[9.5% Reserve
State-Sponsored
Charter Schools
ESSER III Grant]])</f>
        <v>8359079.6299999999</v>
      </c>
    </row>
    <row r="89" spans="1:7" s="8" customFormat="1" ht="15" customHeight="1" x14ac:dyDescent="0.35">
      <c r="A89" s="7"/>
      <c r="B89" s="19">
        <v>2140</v>
      </c>
      <c r="C89" s="18" t="s">
        <v>187</v>
      </c>
      <c r="D89" s="25">
        <v>1436433.46</v>
      </c>
      <c r="E89" s="25">
        <v>0</v>
      </c>
      <c r="F89" s="25">
        <v>0</v>
      </c>
      <c r="G89" s="26">
        <f>SUM(Allocations[[#This Row],[90% Share 
Title 1-A Formula
ESSER III Grant]:[9.5% Reserve
State-Sponsored
Charter Schools
ESSER III Grant]])</f>
        <v>1436433.46</v>
      </c>
    </row>
    <row r="90" spans="1:7" s="8" customFormat="1" ht="15" customHeight="1" x14ac:dyDescent="0.35">
      <c r="A90" s="7"/>
      <c r="B90" s="19">
        <v>1934</v>
      </c>
      <c r="C90" s="18" t="s">
        <v>188</v>
      </c>
      <c r="D90" s="25">
        <v>709359.18</v>
      </c>
      <c r="E90" s="25">
        <v>0</v>
      </c>
      <c r="F90" s="25">
        <v>0</v>
      </c>
      <c r="G90" s="26">
        <f>SUM(Allocations[[#This Row],[90% Share 
Title 1-A Formula
ESSER III Grant]:[9.5% Reserve
State-Sponsored
Charter Schools
ESSER III Grant]])</f>
        <v>709359.18</v>
      </c>
    </row>
    <row r="91" spans="1:7" s="8" customFormat="1" ht="15" customHeight="1" x14ac:dyDescent="0.35">
      <c r="A91" s="7"/>
      <c r="B91" s="19">
        <v>2008</v>
      </c>
      <c r="C91" s="18" t="s">
        <v>189</v>
      </c>
      <c r="D91" s="25">
        <v>1194312.52</v>
      </c>
      <c r="E91" s="25">
        <v>0</v>
      </c>
      <c r="F91" s="25">
        <v>0</v>
      </c>
      <c r="G91" s="26">
        <f>SUM(Allocations[[#This Row],[90% Share 
Title 1-A Formula
ESSER III Grant]:[9.5% Reserve
State-Sponsored
Charter Schools
ESSER III Grant]])</f>
        <v>1194312.52</v>
      </c>
    </row>
    <row r="92" spans="1:7" s="8" customFormat="1" ht="15" customHeight="1" x14ac:dyDescent="0.35">
      <c r="A92" s="7"/>
      <c r="B92" s="19">
        <v>2107</v>
      </c>
      <c r="C92" s="18" t="s">
        <v>190</v>
      </c>
      <c r="D92" s="25">
        <v>158992.45000000001</v>
      </c>
      <c r="E92" s="25">
        <v>0</v>
      </c>
      <c r="F92" s="25">
        <v>0</v>
      </c>
      <c r="G92" s="26">
        <f>SUM(Allocations[[#This Row],[90% Share 
Title 1-A Formula
ESSER III Grant]:[9.5% Reserve
State-Sponsored
Charter Schools
ESSER III Grant]])</f>
        <v>158992.45000000001</v>
      </c>
    </row>
    <row r="93" spans="1:7" s="8" customFormat="1" ht="15" customHeight="1" x14ac:dyDescent="0.35">
      <c r="A93" s="7"/>
      <c r="B93" s="19">
        <v>2219</v>
      </c>
      <c r="C93" s="18" t="s">
        <v>191</v>
      </c>
      <c r="D93" s="25">
        <v>475354.37</v>
      </c>
      <c r="E93" s="25">
        <v>0</v>
      </c>
      <c r="F93" s="25">
        <v>0</v>
      </c>
      <c r="G93" s="26">
        <f>SUM(Allocations[[#This Row],[90% Share 
Title 1-A Formula
ESSER III Grant]:[9.5% Reserve
State-Sponsored
Charter Schools
ESSER III Grant]])</f>
        <v>475354.37</v>
      </c>
    </row>
    <row r="94" spans="1:7" s="8" customFormat="1" ht="15" customHeight="1" x14ac:dyDescent="0.35">
      <c r="A94" s="7"/>
      <c r="B94" s="19">
        <v>2091</v>
      </c>
      <c r="C94" s="18" t="s">
        <v>192</v>
      </c>
      <c r="D94" s="25">
        <v>2962046.26</v>
      </c>
      <c r="E94" s="25">
        <v>0</v>
      </c>
      <c r="F94" s="25">
        <v>0</v>
      </c>
      <c r="G94" s="26">
        <f>SUM(Allocations[[#This Row],[90% Share 
Title 1-A Formula
ESSER III Grant]:[9.5% Reserve
State-Sponsored
Charter Schools
ESSER III Grant]])</f>
        <v>2962046.26</v>
      </c>
    </row>
    <row r="95" spans="1:7" s="8" customFormat="1" ht="15" customHeight="1" x14ac:dyDescent="0.35">
      <c r="A95" s="7"/>
      <c r="B95" s="19">
        <v>2109</v>
      </c>
      <c r="C95" s="18" t="s">
        <v>193</v>
      </c>
      <c r="D95" s="25">
        <v>0</v>
      </c>
      <c r="E95" s="25">
        <v>90000</v>
      </c>
      <c r="F95" s="25">
        <v>0</v>
      </c>
      <c r="G95" s="26">
        <f>SUM(Allocations[[#This Row],[90% Share 
Title 1-A Formula
ESSER III Grant]:[9.5% Reserve
State-Sponsored
Charter Schools
ESSER III Grant]])</f>
        <v>90000</v>
      </c>
    </row>
    <row r="96" spans="1:7" s="8" customFormat="1" ht="15" customHeight="1" x14ac:dyDescent="0.35">
      <c r="A96" s="7"/>
      <c r="B96" s="19">
        <v>2057</v>
      </c>
      <c r="C96" s="18" t="s">
        <v>194</v>
      </c>
      <c r="D96" s="25">
        <v>16156162.5</v>
      </c>
      <c r="E96" s="25">
        <v>0</v>
      </c>
      <c r="F96" s="25">
        <v>0</v>
      </c>
      <c r="G96" s="26">
        <f>SUM(Allocations[[#This Row],[90% Share 
Title 1-A Formula
ESSER III Grant]:[9.5% Reserve
State-Sponsored
Charter Schools
ESSER III Grant]])</f>
        <v>16156162.5</v>
      </c>
    </row>
    <row r="97" spans="1:7" s="8" customFormat="1" ht="15" customHeight="1" x14ac:dyDescent="0.35">
      <c r="A97" s="7"/>
      <c r="B97" s="19">
        <v>2056</v>
      </c>
      <c r="C97" s="18" t="s">
        <v>195</v>
      </c>
      <c r="D97" s="25">
        <v>12813687.970000001</v>
      </c>
      <c r="E97" s="25">
        <v>0</v>
      </c>
      <c r="F97" s="25">
        <v>0</v>
      </c>
      <c r="G97" s="26">
        <f>SUM(Allocations[[#This Row],[90% Share 
Title 1-A Formula
ESSER III Grant]:[9.5% Reserve
State-Sponsored
Charter Schools
ESSER III Grant]])</f>
        <v>12813687.970000001</v>
      </c>
    </row>
    <row r="98" spans="1:7" s="8" customFormat="1" ht="15" customHeight="1" x14ac:dyDescent="0.35">
      <c r="A98" s="7"/>
      <c r="B98" s="19">
        <v>2262</v>
      </c>
      <c r="C98" s="18" t="s">
        <v>196</v>
      </c>
      <c r="D98" s="25">
        <v>647527.14</v>
      </c>
      <c r="E98" s="25">
        <v>0</v>
      </c>
      <c r="F98" s="25">
        <v>0</v>
      </c>
      <c r="G98" s="26">
        <f>SUM(Allocations[[#This Row],[90% Share 
Title 1-A Formula
ESSER III Grant]:[9.5% Reserve
State-Sponsored
Charter Schools
ESSER III Grant]])</f>
        <v>647527.14</v>
      </c>
    </row>
    <row r="99" spans="1:7" s="8" customFormat="1" ht="15" customHeight="1" x14ac:dyDescent="0.35">
      <c r="A99" s="7"/>
      <c r="B99" s="19">
        <v>2212</v>
      </c>
      <c r="C99" s="18" t="s">
        <v>197</v>
      </c>
      <c r="D99" s="25">
        <v>4858090.84</v>
      </c>
      <c r="E99" s="25">
        <v>0</v>
      </c>
      <c r="F99" s="25">
        <v>0</v>
      </c>
      <c r="G99" s="26">
        <f>SUM(Allocations[[#This Row],[90% Share 
Title 1-A Formula
ESSER III Grant]:[9.5% Reserve
State-Sponsored
Charter Schools
ESSER III Grant]])</f>
        <v>4858090.84</v>
      </c>
    </row>
    <row r="100" spans="1:7" s="8" customFormat="1" ht="15" customHeight="1" x14ac:dyDescent="0.35">
      <c r="A100" s="7"/>
      <c r="B100" s="19">
        <v>2059</v>
      </c>
      <c r="C100" s="18" t="s">
        <v>198</v>
      </c>
      <c r="D100" s="25">
        <v>1656548.58</v>
      </c>
      <c r="E100" s="25">
        <v>0</v>
      </c>
      <c r="F100" s="25">
        <v>0</v>
      </c>
      <c r="G100" s="26">
        <f>SUM(Allocations[[#This Row],[90% Share 
Title 1-A Formula
ESSER III Grant]:[9.5% Reserve
State-Sponsored
Charter Schools
ESSER III Grant]])</f>
        <v>1656548.58</v>
      </c>
    </row>
    <row r="101" spans="1:7" s="8" customFormat="1" ht="15" customHeight="1" x14ac:dyDescent="0.35">
      <c r="A101" s="7"/>
      <c r="B101" s="19">
        <v>1923</v>
      </c>
      <c r="C101" s="18" t="s">
        <v>199</v>
      </c>
      <c r="D101" s="25">
        <v>1509432.69</v>
      </c>
      <c r="E101" s="25">
        <v>0</v>
      </c>
      <c r="F101" s="25">
        <v>0</v>
      </c>
      <c r="G101" s="26">
        <f>SUM(Allocations[[#This Row],[90% Share 
Title 1-A Formula
ESSER III Grant]:[9.5% Reserve
State-Sponsored
Charter Schools
ESSER III Grant]])</f>
        <v>1509432.69</v>
      </c>
    </row>
    <row r="102" spans="1:7" s="8" customFormat="1" ht="15" customHeight="1" x14ac:dyDescent="0.35">
      <c r="A102" s="7"/>
      <c r="B102" s="19">
        <v>2101</v>
      </c>
      <c r="C102" s="18" t="s">
        <v>200</v>
      </c>
      <c r="D102" s="25">
        <v>8364104.2000000002</v>
      </c>
      <c r="E102" s="25">
        <v>0</v>
      </c>
      <c r="F102" s="25">
        <v>0</v>
      </c>
      <c r="G102" s="26">
        <f>SUM(Allocations[[#This Row],[90% Share 
Title 1-A Formula
ESSER III Grant]:[9.5% Reserve
State-Sponsored
Charter Schools
ESSER III Grant]])</f>
        <v>8364104.2000000002</v>
      </c>
    </row>
    <row r="103" spans="1:7" s="8" customFormat="1" ht="15" customHeight="1" x14ac:dyDescent="0.35">
      <c r="A103" s="7"/>
      <c r="B103" s="19">
        <v>2097</v>
      </c>
      <c r="C103" s="18" t="s">
        <v>201</v>
      </c>
      <c r="D103" s="25">
        <v>12990415.32</v>
      </c>
      <c r="E103" s="25">
        <v>0</v>
      </c>
      <c r="F103" s="25">
        <v>0</v>
      </c>
      <c r="G103" s="26">
        <f>SUM(Allocations[[#This Row],[90% Share 
Title 1-A Formula
ESSER III Grant]:[9.5% Reserve
State-Sponsored
Charter Schools
ESSER III Grant]])</f>
        <v>12990415.32</v>
      </c>
    </row>
    <row r="104" spans="1:7" s="8" customFormat="1" ht="15" customHeight="1" x14ac:dyDescent="0.35">
      <c r="A104" s="7"/>
      <c r="B104" s="19">
        <v>2012</v>
      </c>
      <c r="C104" s="18" t="s">
        <v>202</v>
      </c>
      <c r="D104" s="25">
        <v>361564.97</v>
      </c>
      <c r="E104" s="25">
        <v>0</v>
      </c>
      <c r="F104" s="25">
        <v>0</v>
      </c>
      <c r="G104" s="26">
        <f>SUM(Allocations[[#This Row],[90% Share 
Title 1-A Formula
ESSER III Grant]:[9.5% Reserve
State-Sponsored
Charter Schools
ESSER III Grant]])</f>
        <v>361564.97</v>
      </c>
    </row>
    <row r="105" spans="1:7" s="8" customFormat="1" ht="15" customHeight="1" x14ac:dyDescent="0.35">
      <c r="A105" s="7"/>
      <c r="B105" s="19">
        <v>2092</v>
      </c>
      <c r="C105" s="18" t="s">
        <v>203</v>
      </c>
      <c r="D105" s="25">
        <v>490781.26</v>
      </c>
      <c r="E105" s="25">
        <v>0</v>
      </c>
      <c r="F105" s="25">
        <v>0</v>
      </c>
      <c r="G105" s="26">
        <f>SUM(Allocations[[#This Row],[90% Share 
Title 1-A Formula
ESSER III Grant]:[9.5% Reserve
State-Sponsored
Charter Schools
ESSER III Grant]])</f>
        <v>490781.26</v>
      </c>
    </row>
    <row r="106" spans="1:7" s="8" customFormat="1" ht="15" customHeight="1" x14ac:dyDescent="0.35">
      <c r="A106" s="7"/>
      <c r="B106" s="19">
        <v>2112</v>
      </c>
      <c r="C106" s="18" t="s">
        <v>204</v>
      </c>
      <c r="D106" s="25">
        <v>0</v>
      </c>
      <c r="E106" s="25">
        <v>90000</v>
      </c>
      <c r="F106" s="25">
        <v>0</v>
      </c>
      <c r="G106" s="26">
        <f>SUM(Allocations[[#This Row],[90% Share 
Title 1-A Formula
ESSER III Grant]:[9.5% Reserve
State-Sponsored
Charter Schools
ESSER III Grant]])</f>
        <v>90000</v>
      </c>
    </row>
    <row r="107" spans="1:7" s="8" customFormat="1" ht="15" customHeight="1" x14ac:dyDescent="0.35">
      <c r="A107" s="7"/>
      <c r="B107" s="19">
        <v>2085</v>
      </c>
      <c r="C107" s="18" t="s">
        <v>205</v>
      </c>
      <c r="D107" s="25">
        <v>506068.47</v>
      </c>
      <c r="E107" s="25">
        <v>0</v>
      </c>
      <c r="F107" s="25">
        <v>0</v>
      </c>
      <c r="G107" s="26">
        <f>SUM(Allocations[[#This Row],[90% Share 
Title 1-A Formula
ESSER III Grant]:[9.5% Reserve
State-Sponsored
Charter Schools
ESSER III Grant]])</f>
        <v>506068.47</v>
      </c>
    </row>
    <row r="108" spans="1:7" s="8" customFormat="1" ht="15" customHeight="1" x14ac:dyDescent="0.35">
      <c r="A108" s="7"/>
      <c r="B108" s="19">
        <v>2094</v>
      </c>
      <c r="C108" s="18" t="s">
        <v>206</v>
      </c>
      <c r="D108" s="25">
        <v>309515.19</v>
      </c>
      <c r="E108" s="25">
        <v>0</v>
      </c>
      <c r="F108" s="25">
        <v>0</v>
      </c>
      <c r="G108" s="26">
        <f>SUM(Allocations[[#This Row],[90% Share 
Title 1-A Formula
ESSER III Grant]:[9.5% Reserve
State-Sponsored
Charter Schools
ESSER III Grant]])</f>
        <v>309515.19</v>
      </c>
    </row>
    <row r="109" spans="1:7" s="8" customFormat="1" ht="15" customHeight="1" x14ac:dyDescent="0.35">
      <c r="A109" s="7"/>
      <c r="B109" s="19">
        <v>2090</v>
      </c>
      <c r="C109" s="18" t="s">
        <v>207</v>
      </c>
      <c r="D109" s="25">
        <v>715398.52</v>
      </c>
      <c r="E109" s="25">
        <v>0</v>
      </c>
      <c r="F109" s="25">
        <v>0</v>
      </c>
      <c r="G109" s="26">
        <f>SUM(Allocations[[#This Row],[90% Share 
Title 1-A Formula
ESSER III Grant]:[9.5% Reserve
State-Sponsored
Charter Schools
ESSER III Grant]])</f>
        <v>715398.52</v>
      </c>
    </row>
    <row r="110" spans="1:7" s="8" customFormat="1" ht="15" customHeight="1" x14ac:dyDescent="0.35">
      <c r="A110" s="7"/>
      <c r="B110" s="19">
        <v>2256</v>
      </c>
      <c r="C110" s="18" t="s">
        <v>208</v>
      </c>
      <c r="D110" s="25">
        <v>9424318.6999999993</v>
      </c>
      <c r="E110" s="25">
        <v>0</v>
      </c>
      <c r="F110" s="25">
        <v>0</v>
      </c>
      <c r="G110" s="26">
        <f>SUM(Allocations[[#This Row],[90% Share 
Title 1-A Formula
ESSER III Grant]:[9.5% Reserve
State-Sponsored
Charter Schools
ESSER III Grant]])</f>
        <v>9424318.6999999993</v>
      </c>
    </row>
    <row r="111" spans="1:7" s="8" customFormat="1" ht="15" customHeight="1" x14ac:dyDescent="0.35">
      <c r="A111" s="7"/>
      <c r="B111" s="19">
        <v>2048</v>
      </c>
      <c r="C111" s="18" t="s">
        <v>209</v>
      </c>
      <c r="D111" s="25">
        <v>33008496.859999999</v>
      </c>
      <c r="E111" s="25">
        <v>0</v>
      </c>
      <c r="F111" s="25">
        <v>0</v>
      </c>
      <c r="G111" s="26">
        <f>SUM(Allocations[[#This Row],[90% Share 
Title 1-A Formula
ESSER III Grant]:[9.5% Reserve
State-Sponsored
Charter Schools
ESSER III Grant]])</f>
        <v>33008496.859999999</v>
      </c>
    </row>
    <row r="112" spans="1:7" s="8" customFormat="1" ht="15" customHeight="1" x14ac:dyDescent="0.35">
      <c r="A112" s="7"/>
      <c r="B112" s="19">
        <v>2205</v>
      </c>
      <c r="C112" s="18" t="s">
        <v>210</v>
      </c>
      <c r="D112" s="25">
        <v>6395373.1799999997</v>
      </c>
      <c r="E112" s="25">
        <v>0</v>
      </c>
      <c r="F112" s="25">
        <v>0</v>
      </c>
      <c r="G112" s="26">
        <f>SUM(Allocations[[#This Row],[90% Share 
Title 1-A Formula
ESSER III Grant]:[9.5% Reserve
State-Sponsored
Charter Schools
ESSER III Grant]])</f>
        <v>6395373.1799999997</v>
      </c>
    </row>
    <row r="113" spans="1:7" s="8" customFormat="1" ht="15" customHeight="1" x14ac:dyDescent="0.35">
      <c r="A113" s="7"/>
      <c r="B113" s="19">
        <v>2249</v>
      </c>
      <c r="C113" s="18" t="s">
        <v>211</v>
      </c>
      <c r="D113" s="25">
        <v>129982.32</v>
      </c>
      <c r="E113" s="25">
        <v>0</v>
      </c>
      <c r="F113" s="25">
        <v>0</v>
      </c>
      <c r="G113" s="26">
        <f>SUM(Allocations[[#This Row],[90% Share 
Title 1-A Formula
ESSER III Grant]:[9.5% Reserve
State-Sponsored
Charter Schools
ESSER III Grant]])</f>
        <v>129982.32</v>
      </c>
    </row>
    <row r="114" spans="1:7" s="8" customFormat="1" ht="15" customHeight="1" x14ac:dyDescent="0.35">
      <c r="A114" s="7"/>
      <c r="B114" s="19">
        <v>1925</v>
      </c>
      <c r="C114" s="18" t="s">
        <v>212</v>
      </c>
      <c r="D114" s="25">
        <v>3147965.79</v>
      </c>
      <c r="E114" s="25">
        <v>0</v>
      </c>
      <c r="F114" s="25">
        <v>0</v>
      </c>
      <c r="G114" s="26">
        <f>SUM(Allocations[[#This Row],[90% Share 
Title 1-A Formula
ESSER III Grant]:[9.5% Reserve
State-Sponsored
Charter Schools
ESSER III Grant]])</f>
        <v>3147965.79</v>
      </c>
    </row>
    <row r="115" spans="1:7" s="8" customFormat="1" ht="15" customHeight="1" x14ac:dyDescent="0.35">
      <c r="A115" s="7"/>
      <c r="B115" s="19">
        <v>1898</v>
      </c>
      <c r="C115" s="18" t="s">
        <v>213</v>
      </c>
      <c r="D115" s="25">
        <v>1021120.88</v>
      </c>
      <c r="E115" s="25">
        <v>0</v>
      </c>
      <c r="F115" s="25">
        <v>0</v>
      </c>
      <c r="G115" s="26">
        <f>SUM(Allocations[[#This Row],[90% Share 
Title 1-A Formula
ESSER III Grant]:[9.5% Reserve
State-Sponsored
Charter Schools
ESSER III Grant]])</f>
        <v>1021120.88</v>
      </c>
    </row>
    <row r="116" spans="1:7" s="8" customFormat="1" ht="15" customHeight="1" x14ac:dyDescent="0.35">
      <c r="A116" s="7"/>
      <c r="B116" s="19">
        <v>2010</v>
      </c>
      <c r="C116" s="18" t="s">
        <v>214</v>
      </c>
      <c r="D116" s="25">
        <v>107851.07</v>
      </c>
      <c r="E116" s="25">
        <v>0</v>
      </c>
      <c r="F116" s="25">
        <v>0</v>
      </c>
      <c r="G116" s="26">
        <f>SUM(Allocations[[#This Row],[90% Share 
Title 1-A Formula
ESSER III Grant]:[9.5% Reserve
State-Sponsored
Charter Schools
ESSER III Grant]])</f>
        <v>107851.07</v>
      </c>
    </row>
    <row r="117" spans="1:7" s="8" customFormat="1" ht="15" customHeight="1" x14ac:dyDescent="0.35">
      <c r="A117" s="7"/>
      <c r="B117" s="19">
        <v>2147</v>
      </c>
      <c r="C117" s="18" t="s">
        <v>215</v>
      </c>
      <c r="D117" s="25">
        <v>4367777.58</v>
      </c>
      <c r="E117" s="25">
        <v>0</v>
      </c>
      <c r="F117" s="25">
        <v>0</v>
      </c>
      <c r="G117" s="26">
        <f>SUM(Allocations[[#This Row],[90% Share 
Title 1-A Formula
ESSER III Grant]:[9.5% Reserve
State-Sponsored
Charter Schools
ESSER III Grant]])</f>
        <v>4367777.58</v>
      </c>
    </row>
    <row r="118" spans="1:7" s="8" customFormat="1" ht="15" customHeight="1" x14ac:dyDescent="0.35">
      <c r="A118" s="7"/>
      <c r="B118" s="19">
        <v>2145</v>
      </c>
      <c r="C118" s="18" t="s">
        <v>216</v>
      </c>
      <c r="D118" s="25">
        <v>729563.92</v>
      </c>
      <c r="E118" s="25">
        <v>0</v>
      </c>
      <c r="F118" s="25">
        <v>0</v>
      </c>
      <c r="G118" s="26">
        <f>SUM(Allocations[[#This Row],[90% Share 
Title 1-A Formula
ESSER III Grant]:[9.5% Reserve
State-Sponsored
Charter Schools
ESSER III Grant]])</f>
        <v>729563.92</v>
      </c>
    </row>
    <row r="119" spans="1:7" s="8" customFormat="1" ht="15" customHeight="1" x14ac:dyDescent="0.35">
      <c r="A119" s="7"/>
      <c r="B119" s="19">
        <v>1968</v>
      </c>
      <c r="C119" s="18" t="s">
        <v>217</v>
      </c>
      <c r="D119" s="25">
        <v>2188072.59</v>
      </c>
      <c r="E119" s="25">
        <v>0</v>
      </c>
      <c r="F119" s="25">
        <v>0</v>
      </c>
      <c r="G119" s="26">
        <f>SUM(Allocations[[#This Row],[90% Share 
Title 1-A Formula
ESSER III Grant]:[9.5% Reserve
State-Sponsored
Charter Schools
ESSER III Grant]])</f>
        <v>2188072.59</v>
      </c>
    </row>
    <row r="120" spans="1:7" s="8" customFormat="1" ht="15" customHeight="1" x14ac:dyDescent="0.35">
      <c r="A120" s="7"/>
      <c r="B120" s="19">
        <v>2198</v>
      </c>
      <c r="C120" s="18" t="s">
        <v>218</v>
      </c>
      <c r="D120" s="25">
        <v>1558764.37</v>
      </c>
      <c r="E120" s="25">
        <v>0</v>
      </c>
      <c r="F120" s="25">
        <v>0</v>
      </c>
      <c r="G120" s="26">
        <f>SUM(Allocations[[#This Row],[90% Share 
Title 1-A Formula
ESSER III Grant]:[9.5% Reserve
State-Sponsored
Charter Schools
ESSER III Grant]])</f>
        <v>1558764.37</v>
      </c>
    </row>
    <row r="121" spans="1:7" s="8" customFormat="1" ht="15" customHeight="1" x14ac:dyDescent="0.35">
      <c r="A121" s="7"/>
      <c r="B121" s="19">
        <v>2199</v>
      </c>
      <c r="C121" s="18" t="s">
        <v>450</v>
      </c>
      <c r="D121" s="25">
        <v>981840.73</v>
      </c>
      <c r="E121" s="25">
        <v>0</v>
      </c>
      <c r="F121" s="25">
        <v>0</v>
      </c>
      <c r="G121" s="26">
        <f>SUM(Allocations[[#This Row],[90% Share 
Title 1-A Formula
ESSER III Grant]:[9.5% Reserve
State-Sponsored
Charter Schools
ESSER III Grant]])</f>
        <v>981840.73</v>
      </c>
    </row>
    <row r="122" spans="1:7" s="8" customFormat="1" ht="15" customHeight="1" x14ac:dyDescent="0.35">
      <c r="A122" s="7"/>
      <c r="B122" s="19">
        <v>2254</v>
      </c>
      <c r="C122" s="18" t="s">
        <v>220</v>
      </c>
      <c r="D122" s="25">
        <v>5319022.0199999996</v>
      </c>
      <c r="E122" s="25">
        <v>0</v>
      </c>
      <c r="F122" s="25">
        <v>0</v>
      </c>
      <c r="G122" s="26">
        <f>SUM(Allocations[[#This Row],[90% Share 
Title 1-A Formula
ESSER III Grant]:[9.5% Reserve
State-Sponsored
Charter Schools
ESSER III Grant]])</f>
        <v>5319022.0199999996</v>
      </c>
    </row>
    <row r="123" spans="1:7" s="8" customFormat="1" ht="15" customHeight="1" x14ac:dyDescent="0.35">
      <c r="A123" s="7"/>
      <c r="B123" s="19">
        <v>1966</v>
      </c>
      <c r="C123" s="18" t="s">
        <v>221</v>
      </c>
      <c r="D123" s="25">
        <v>4321040.59</v>
      </c>
      <c r="E123" s="25">
        <v>0</v>
      </c>
      <c r="F123" s="25">
        <v>0</v>
      </c>
      <c r="G123" s="26">
        <f>SUM(Allocations[[#This Row],[90% Share 
Title 1-A Formula
ESSER III Grant]:[9.5% Reserve
State-Sponsored
Charter Schools
ESSER III Grant]])</f>
        <v>4321040.59</v>
      </c>
    </row>
    <row r="124" spans="1:7" s="8" customFormat="1" ht="15" customHeight="1" x14ac:dyDescent="0.35">
      <c r="A124" s="7"/>
      <c r="B124" s="19">
        <v>1924</v>
      </c>
      <c r="C124" s="18" t="s">
        <v>222</v>
      </c>
      <c r="D124" s="25">
        <v>17097617.760000002</v>
      </c>
      <c r="E124" s="25">
        <v>0</v>
      </c>
      <c r="F124" s="25">
        <v>0</v>
      </c>
      <c r="G124" s="26">
        <f>SUM(Allocations[[#This Row],[90% Share 
Title 1-A Formula
ESSER III Grant]:[9.5% Reserve
State-Sponsored
Charter Schools
ESSER III Grant]])</f>
        <v>17097617.760000002</v>
      </c>
    </row>
    <row r="125" spans="1:7" s="8" customFormat="1" ht="15" customHeight="1" x14ac:dyDescent="0.35">
      <c r="A125" s="7"/>
      <c r="B125" s="19">
        <v>1996</v>
      </c>
      <c r="C125" s="18" t="s">
        <v>223</v>
      </c>
      <c r="D125" s="25">
        <v>680028.87</v>
      </c>
      <c r="E125" s="25">
        <v>0</v>
      </c>
      <c r="F125" s="25">
        <v>0</v>
      </c>
      <c r="G125" s="26">
        <f>SUM(Allocations[[#This Row],[90% Share 
Title 1-A Formula
ESSER III Grant]:[9.5% Reserve
State-Sponsored
Charter Schools
ESSER III Grant]])</f>
        <v>680028.87</v>
      </c>
    </row>
    <row r="126" spans="1:7" s="8" customFormat="1" ht="15" customHeight="1" x14ac:dyDescent="0.35">
      <c r="A126" s="7"/>
      <c r="B126" s="19">
        <v>2061</v>
      </c>
      <c r="C126" s="18" t="s">
        <v>224</v>
      </c>
      <c r="D126" s="25">
        <v>629876.93000000005</v>
      </c>
      <c r="E126" s="25">
        <v>0</v>
      </c>
      <c r="F126" s="25">
        <v>0</v>
      </c>
      <c r="G126" s="26">
        <f>SUM(Allocations[[#This Row],[90% Share 
Title 1-A Formula
ESSER III Grant]:[9.5% Reserve
State-Sponsored
Charter Schools
ESSER III Grant]])</f>
        <v>629876.93000000005</v>
      </c>
    </row>
    <row r="127" spans="1:7" s="8" customFormat="1" ht="15" customHeight="1" x14ac:dyDescent="0.35">
      <c r="A127" s="7"/>
      <c r="B127" s="19">
        <v>2141</v>
      </c>
      <c r="C127" s="18" t="s">
        <v>225</v>
      </c>
      <c r="D127" s="25">
        <v>2399430.64</v>
      </c>
      <c r="E127" s="25">
        <v>0</v>
      </c>
      <c r="F127" s="25">
        <v>0</v>
      </c>
      <c r="G127" s="26">
        <f>SUM(Allocations[[#This Row],[90% Share 
Title 1-A Formula
ESSER III Grant]:[9.5% Reserve
State-Sponsored
Charter Schools
ESSER III Grant]])</f>
        <v>2399430.64</v>
      </c>
    </row>
    <row r="128" spans="1:7" s="8" customFormat="1" ht="15" customHeight="1" x14ac:dyDescent="0.35">
      <c r="A128" s="7"/>
      <c r="B128" s="19">
        <v>2214</v>
      </c>
      <c r="C128" s="18" t="s">
        <v>226</v>
      </c>
      <c r="D128" s="25">
        <v>603497.13</v>
      </c>
      <c r="E128" s="25">
        <v>0</v>
      </c>
      <c r="F128" s="25">
        <v>0</v>
      </c>
      <c r="G128" s="26">
        <f>SUM(Allocations[[#This Row],[90% Share 
Title 1-A Formula
ESSER III Grant]:[9.5% Reserve
State-Sponsored
Charter Schools
ESSER III Grant]])</f>
        <v>603497.13</v>
      </c>
    </row>
    <row r="129" spans="1:7" s="8" customFormat="1" ht="15" customHeight="1" x14ac:dyDescent="0.35">
      <c r="A129" s="7"/>
      <c r="B129" s="19">
        <v>2143</v>
      </c>
      <c r="C129" s="18" t="s">
        <v>227</v>
      </c>
      <c r="D129" s="25">
        <v>3112599.75</v>
      </c>
      <c r="E129" s="25">
        <v>0</v>
      </c>
      <c r="F129" s="25">
        <v>0</v>
      </c>
      <c r="G129" s="26">
        <f>SUM(Allocations[[#This Row],[90% Share 
Title 1-A Formula
ESSER III Grant]:[9.5% Reserve
State-Sponsored
Charter Schools
ESSER III Grant]])</f>
        <v>3112599.75</v>
      </c>
    </row>
    <row r="130" spans="1:7" s="8" customFormat="1" ht="15" customHeight="1" x14ac:dyDescent="0.35">
      <c r="A130" s="7"/>
      <c r="B130" s="19">
        <v>4131</v>
      </c>
      <c r="C130" s="18" t="s">
        <v>228</v>
      </c>
      <c r="D130" s="25">
        <v>6715472.3399999999</v>
      </c>
      <c r="E130" s="25">
        <v>0</v>
      </c>
      <c r="F130" s="25">
        <v>0</v>
      </c>
      <c r="G130" s="26">
        <f>SUM(Allocations[[#This Row],[90% Share 
Title 1-A Formula
ESSER III Grant]:[9.5% Reserve
State-Sponsored
Charter Schools
ESSER III Grant]])</f>
        <v>6715472.3399999999</v>
      </c>
    </row>
    <row r="131" spans="1:7" s="8" customFormat="1" ht="15" customHeight="1" x14ac:dyDescent="0.35">
      <c r="A131" s="7"/>
      <c r="B131" s="19">
        <v>2110</v>
      </c>
      <c r="C131" s="18" t="s">
        <v>229</v>
      </c>
      <c r="D131" s="25">
        <v>3630707.7</v>
      </c>
      <c r="E131" s="25">
        <v>0</v>
      </c>
      <c r="F131" s="25">
        <v>0</v>
      </c>
      <c r="G131" s="26">
        <f>SUM(Allocations[[#This Row],[90% Share 
Title 1-A Formula
ESSER III Grant]:[9.5% Reserve
State-Sponsored
Charter Schools
ESSER III Grant]])</f>
        <v>3630707.7</v>
      </c>
    </row>
    <row r="132" spans="1:7" s="8" customFormat="1" ht="15" customHeight="1" x14ac:dyDescent="0.35">
      <c r="A132" s="7"/>
      <c r="B132" s="19">
        <v>1990</v>
      </c>
      <c r="C132" s="18" t="s">
        <v>230</v>
      </c>
      <c r="D132" s="25">
        <v>1401248.54</v>
      </c>
      <c r="E132" s="25">
        <v>0</v>
      </c>
      <c r="F132" s="25">
        <v>0</v>
      </c>
      <c r="G132" s="26">
        <f>SUM(Allocations[[#This Row],[90% Share 
Title 1-A Formula
ESSER III Grant]:[9.5% Reserve
State-Sponsored
Charter Schools
ESSER III Grant]])</f>
        <v>1401248.54</v>
      </c>
    </row>
    <row r="133" spans="1:7" s="8" customFormat="1" ht="15" customHeight="1" x14ac:dyDescent="0.35">
      <c r="A133" s="7"/>
      <c r="B133" s="19">
        <v>2093</v>
      </c>
      <c r="C133" s="18" t="s">
        <v>231</v>
      </c>
      <c r="D133" s="25">
        <v>6161472.3700000001</v>
      </c>
      <c r="E133" s="25">
        <v>0</v>
      </c>
      <c r="F133" s="25">
        <v>0</v>
      </c>
      <c r="G133" s="26">
        <f>SUM(Allocations[[#This Row],[90% Share 
Title 1-A Formula
ESSER III Grant]:[9.5% Reserve
State-Sponsored
Charter Schools
ESSER III Grant]])</f>
        <v>6161472.3700000001</v>
      </c>
    </row>
    <row r="134" spans="1:7" s="8" customFormat="1" ht="15" customHeight="1" x14ac:dyDescent="0.35">
      <c r="A134" s="7"/>
      <c r="B134" s="19">
        <v>2108</v>
      </c>
      <c r="C134" s="18" t="s">
        <v>232</v>
      </c>
      <c r="D134" s="25">
        <v>11677903.289999999</v>
      </c>
      <c r="E134" s="25">
        <v>0</v>
      </c>
      <c r="F134" s="25">
        <v>1461253.76</v>
      </c>
      <c r="G134" s="26">
        <f>SUM(Allocations[[#This Row],[90% Share 
Title 1-A Formula
ESSER III Grant]:[9.5% Reserve
State-Sponsored
Charter Schools
ESSER III Grant]])</f>
        <v>13139157.049999999</v>
      </c>
    </row>
    <row r="135" spans="1:7" s="8" customFormat="1" ht="15" customHeight="1" x14ac:dyDescent="0.35">
      <c r="A135" s="7"/>
      <c r="B135" s="19">
        <v>1928</v>
      </c>
      <c r="C135" s="18" t="s">
        <v>233</v>
      </c>
      <c r="D135" s="25">
        <v>6713824.54</v>
      </c>
      <c r="E135" s="25">
        <v>0</v>
      </c>
      <c r="F135" s="25">
        <v>0</v>
      </c>
      <c r="G135" s="26">
        <f>SUM(Allocations[[#This Row],[90% Share 
Title 1-A Formula
ESSER III Grant]:[9.5% Reserve
State-Sponsored
Charter Schools
ESSER III Grant]])</f>
        <v>6713824.54</v>
      </c>
    </row>
    <row r="136" spans="1:7" s="8" customFormat="1" ht="15" customHeight="1" x14ac:dyDescent="0.35">
      <c r="A136" s="7"/>
      <c r="B136" s="19">
        <v>1926</v>
      </c>
      <c r="C136" s="18" t="s">
        <v>234</v>
      </c>
      <c r="D136" s="25">
        <v>3524397.3</v>
      </c>
      <c r="E136" s="25">
        <v>0</v>
      </c>
      <c r="F136" s="25">
        <v>0</v>
      </c>
      <c r="G136" s="26">
        <f>SUM(Allocations[[#This Row],[90% Share 
Title 1-A Formula
ESSER III Grant]:[9.5% Reserve
State-Sponsored
Charter Schools
ESSER III Grant]])</f>
        <v>3524397.3</v>
      </c>
    </row>
    <row r="137" spans="1:7" s="8" customFormat="1" ht="15" customHeight="1" x14ac:dyDescent="0.35">
      <c r="A137" s="7"/>
      <c r="B137" s="19">
        <v>2060</v>
      </c>
      <c r="C137" s="18" t="s">
        <v>235</v>
      </c>
      <c r="D137" s="25">
        <v>163646.13</v>
      </c>
      <c r="E137" s="25">
        <v>0</v>
      </c>
      <c r="F137" s="25">
        <v>0</v>
      </c>
      <c r="G137" s="26">
        <f>SUM(Allocations[[#This Row],[90% Share 
Title 1-A Formula
ESSER III Grant]:[9.5% Reserve
State-Sponsored
Charter Schools
ESSER III Grant]])</f>
        <v>163646.13</v>
      </c>
    </row>
    <row r="138" spans="1:7" s="8" customFormat="1" ht="15" customHeight="1" x14ac:dyDescent="0.35">
      <c r="A138" s="7"/>
      <c r="B138" s="19">
        <v>2181</v>
      </c>
      <c r="C138" s="18" t="s">
        <v>236</v>
      </c>
      <c r="D138" s="25">
        <v>6926434.6500000004</v>
      </c>
      <c r="E138" s="25">
        <v>0</v>
      </c>
      <c r="F138" s="25">
        <v>0</v>
      </c>
      <c r="G138" s="26">
        <f>SUM(Allocations[[#This Row],[90% Share 
Title 1-A Formula
ESSER III Grant]:[9.5% Reserve
State-Sponsored
Charter Schools
ESSER III Grant]])</f>
        <v>6926434.6500000004</v>
      </c>
    </row>
    <row r="139" spans="1:7" s="8" customFormat="1" ht="15" customHeight="1" x14ac:dyDescent="0.35">
      <c r="A139" s="7"/>
      <c r="B139" s="19">
        <v>2207</v>
      </c>
      <c r="C139" s="18" t="s">
        <v>237</v>
      </c>
      <c r="D139" s="25">
        <v>6976728.6100000003</v>
      </c>
      <c r="E139" s="25">
        <v>0</v>
      </c>
      <c r="F139" s="25">
        <v>0</v>
      </c>
      <c r="G139" s="26">
        <f>SUM(Allocations[[#This Row],[90% Share 
Title 1-A Formula
ESSER III Grant]:[9.5% Reserve
State-Sponsored
Charter Schools
ESSER III Grant]])</f>
        <v>6976728.6100000003</v>
      </c>
    </row>
    <row r="140" spans="1:7" s="8" customFormat="1" ht="15" customHeight="1" x14ac:dyDescent="0.35">
      <c r="A140" s="7"/>
      <c r="B140" s="19">
        <v>2192</v>
      </c>
      <c r="C140" s="18" t="s">
        <v>238</v>
      </c>
      <c r="D140" s="25">
        <v>169108.22</v>
      </c>
      <c r="E140" s="25">
        <v>0</v>
      </c>
      <c r="F140" s="25">
        <v>0</v>
      </c>
      <c r="G140" s="26">
        <f>SUM(Allocations[[#This Row],[90% Share 
Title 1-A Formula
ESSER III Grant]:[9.5% Reserve
State-Sponsored
Charter Schools
ESSER III Grant]])</f>
        <v>169108.22</v>
      </c>
    </row>
    <row r="141" spans="1:7" s="8" customFormat="1" ht="15" customHeight="1" x14ac:dyDescent="0.35">
      <c r="A141" s="7"/>
      <c r="B141" s="19">
        <v>1900</v>
      </c>
      <c r="C141" s="18" t="s">
        <v>239</v>
      </c>
      <c r="D141" s="25">
        <v>1212694.6100000001</v>
      </c>
      <c r="E141" s="25">
        <v>0</v>
      </c>
      <c r="F141" s="25">
        <v>0</v>
      </c>
      <c r="G141" s="26">
        <f>SUM(Allocations[[#This Row],[90% Share 
Title 1-A Formula
ESSER III Grant]:[9.5% Reserve
State-Sponsored
Charter Schools
ESSER III Grant]])</f>
        <v>1212694.6100000001</v>
      </c>
    </row>
    <row r="142" spans="1:7" s="8" customFormat="1" ht="15" customHeight="1" x14ac:dyDescent="0.35">
      <c r="A142" s="7"/>
      <c r="B142" s="19">
        <v>2039</v>
      </c>
      <c r="C142" s="18" t="s">
        <v>240</v>
      </c>
      <c r="D142" s="25">
        <v>8937705</v>
      </c>
      <c r="E142" s="25">
        <v>0</v>
      </c>
      <c r="F142" s="25">
        <v>0</v>
      </c>
      <c r="G142" s="26">
        <f>SUM(Allocations[[#This Row],[90% Share 
Title 1-A Formula
ESSER III Grant]:[9.5% Reserve
State-Sponsored
Charter Schools
ESSER III Grant]])</f>
        <v>8937705</v>
      </c>
    </row>
    <row r="143" spans="1:7" s="8" customFormat="1" ht="15" customHeight="1" x14ac:dyDescent="0.35">
      <c r="A143" s="7"/>
      <c r="B143" s="19">
        <v>2202</v>
      </c>
      <c r="C143" s="18" t="s">
        <v>241</v>
      </c>
      <c r="D143" s="25">
        <v>455294.49</v>
      </c>
      <c r="E143" s="25">
        <v>0</v>
      </c>
      <c r="F143" s="25">
        <v>0</v>
      </c>
      <c r="G143" s="26">
        <f>SUM(Allocations[[#This Row],[90% Share 
Title 1-A Formula
ESSER III Grant]:[9.5% Reserve
State-Sponsored
Charter Schools
ESSER III Grant]])</f>
        <v>455294.49</v>
      </c>
    </row>
    <row r="144" spans="1:7" s="8" customFormat="1" ht="15" customHeight="1" x14ac:dyDescent="0.35">
      <c r="A144" s="7"/>
      <c r="B144" s="19">
        <v>2016</v>
      </c>
      <c r="C144" s="18" t="s">
        <v>242</v>
      </c>
      <c r="D144" s="25">
        <v>0</v>
      </c>
      <c r="E144" s="25">
        <v>90000</v>
      </c>
      <c r="F144" s="25">
        <v>0</v>
      </c>
      <c r="G144" s="26">
        <f>SUM(Allocations[[#This Row],[90% Share 
Title 1-A Formula
ESSER III Grant]:[9.5% Reserve
State-Sponsored
Charter Schools
ESSER III Grant]])</f>
        <v>90000</v>
      </c>
    </row>
    <row r="145" spans="1:7" s="8" customFormat="1" ht="15" customHeight="1" x14ac:dyDescent="0.35">
      <c r="A145" s="7"/>
      <c r="B145" s="19">
        <v>1897</v>
      </c>
      <c r="C145" s="18" t="s">
        <v>243</v>
      </c>
      <c r="D145" s="25">
        <v>390664.61</v>
      </c>
      <c r="E145" s="25">
        <v>0</v>
      </c>
      <c r="F145" s="25">
        <v>0</v>
      </c>
      <c r="G145" s="26">
        <f>SUM(Allocations[[#This Row],[90% Share 
Title 1-A Formula
ESSER III Grant]:[9.5% Reserve
State-Sponsored
Charter Schools
ESSER III Grant]])</f>
        <v>390664.61</v>
      </c>
    </row>
    <row r="146" spans="1:7" s="8" customFormat="1" ht="15" customHeight="1" x14ac:dyDescent="0.35">
      <c r="A146" s="7"/>
      <c r="B146" s="19">
        <v>2047</v>
      </c>
      <c r="C146" s="18" t="s">
        <v>244</v>
      </c>
      <c r="D146" s="25">
        <v>0</v>
      </c>
      <c r="E146" s="25">
        <v>90000</v>
      </c>
      <c r="F146" s="25">
        <v>0</v>
      </c>
      <c r="G146" s="26">
        <f>SUM(Allocations[[#This Row],[90% Share 
Title 1-A Formula
ESSER III Grant]:[9.5% Reserve
State-Sponsored
Charter Schools
ESSER III Grant]])</f>
        <v>90000</v>
      </c>
    </row>
    <row r="147" spans="1:7" s="8" customFormat="1" ht="15" customHeight="1" x14ac:dyDescent="0.35">
      <c r="A147" s="7"/>
      <c r="B147" s="19">
        <v>2081</v>
      </c>
      <c r="C147" s="18" t="s">
        <v>245</v>
      </c>
      <c r="D147" s="25">
        <v>1724205.81</v>
      </c>
      <c r="E147" s="25">
        <v>0</v>
      </c>
      <c r="F147" s="25">
        <v>0</v>
      </c>
      <c r="G147" s="26">
        <f>SUM(Allocations[[#This Row],[90% Share 
Title 1-A Formula
ESSER III Grant]:[9.5% Reserve
State-Sponsored
Charter Schools
ESSER III Grant]])</f>
        <v>1724205.81</v>
      </c>
    </row>
    <row r="148" spans="1:7" s="8" customFormat="1" ht="15" customHeight="1" x14ac:dyDescent="0.35">
      <c r="A148" s="7"/>
      <c r="B148" s="19">
        <v>2062</v>
      </c>
      <c r="C148" s="18" t="s">
        <v>246</v>
      </c>
      <c r="D148" s="25">
        <v>0</v>
      </c>
      <c r="E148" s="25">
        <v>90000</v>
      </c>
      <c r="F148" s="25">
        <v>0</v>
      </c>
      <c r="G148" s="26">
        <f>SUM(Allocations[[#This Row],[90% Share 
Title 1-A Formula
ESSER III Grant]:[9.5% Reserve
State-Sponsored
Charter Schools
ESSER III Grant]])</f>
        <v>90000</v>
      </c>
    </row>
    <row r="149" spans="1:7" s="8" customFormat="1" ht="15" customHeight="1" x14ac:dyDescent="0.35">
      <c r="A149" s="7"/>
      <c r="B149" s="19">
        <v>1973</v>
      </c>
      <c r="C149" s="18" t="s">
        <v>247</v>
      </c>
      <c r="D149" s="25">
        <v>2749651.05</v>
      </c>
      <c r="E149" s="25">
        <v>0</v>
      </c>
      <c r="F149" s="25">
        <v>0</v>
      </c>
      <c r="G149" s="26">
        <f>SUM(Allocations[[#This Row],[90% Share 
Title 1-A Formula
ESSER III Grant]:[9.5% Reserve
State-Sponsored
Charter Schools
ESSER III Grant]])</f>
        <v>2749651.05</v>
      </c>
    </row>
    <row r="150" spans="1:7" s="8" customFormat="1" ht="15" customHeight="1" x14ac:dyDescent="0.35">
      <c r="A150" s="7"/>
      <c r="B150" s="19">
        <v>2180</v>
      </c>
      <c r="C150" s="18" t="s">
        <v>248</v>
      </c>
      <c r="D150" s="25">
        <v>73150124.459999993</v>
      </c>
      <c r="E150" s="25">
        <v>0</v>
      </c>
      <c r="F150" s="25">
        <v>719592.34</v>
      </c>
      <c r="G150" s="26">
        <f>SUM(Allocations[[#This Row],[90% Share 
Title 1-A Formula
ESSER III Grant]:[9.5% Reserve
State-Sponsored
Charter Schools
ESSER III Grant]])</f>
        <v>73869716.799999997</v>
      </c>
    </row>
    <row r="151" spans="1:7" s="8" customFormat="1" ht="15" customHeight="1" x14ac:dyDescent="0.35">
      <c r="A151" s="7"/>
      <c r="B151" s="19">
        <v>1967</v>
      </c>
      <c r="C151" s="18" t="s">
        <v>249</v>
      </c>
      <c r="D151" s="25">
        <v>540295.02</v>
      </c>
      <c r="E151" s="25">
        <v>0</v>
      </c>
      <c r="F151" s="25">
        <v>0</v>
      </c>
      <c r="G151" s="26">
        <f>SUM(Allocations[[#This Row],[90% Share 
Title 1-A Formula
ESSER III Grant]:[9.5% Reserve
State-Sponsored
Charter Schools
ESSER III Grant]])</f>
        <v>540295.02</v>
      </c>
    </row>
    <row r="152" spans="1:7" s="8" customFormat="1" ht="15" customHeight="1" x14ac:dyDescent="0.35">
      <c r="A152" s="7"/>
      <c r="B152" s="19">
        <v>2009</v>
      </c>
      <c r="C152" s="18" t="s">
        <v>250</v>
      </c>
      <c r="D152" s="25">
        <v>538231.74</v>
      </c>
      <c r="E152" s="25">
        <v>0</v>
      </c>
      <c r="F152" s="25">
        <v>0</v>
      </c>
      <c r="G152" s="26">
        <f>SUM(Allocations[[#This Row],[90% Share 
Title 1-A Formula
ESSER III Grant]:[9.5% Reserve
State-Sponsored
Charter Schools
ESSER III Grant]])</f>
        <v>538231.74</v>
      </c>
    </row>
    <row r="153" spans="1:7" s="8" customFormat="1" ht="15" customHeight="1" x14ac:dyDescent="0.35">
      <c r="A153" s="7"/>
      <c r="B153" s="19">
        <v>2045</v>
      </c>
      <c r="C153" s="18" t="s">
        <v>251</v>
      </c>
      <c r="D153" s="25">
        <v>308706.78000000003</v>
      </c>
      <c r="E153" s="25">
        <v>0</v>
      </c>
      <c r="F153" s="25">
        <v>0</v>
      </c>
      <c r="G153" s="26">
        <f>SUM(Allocations[[#This Row],[90% Share 
Title 1-A Formula
ESSER III Grant]:[9.5% Reserve
State-Sponsored
Charter Schools
ESSER III Grant]])</f>
        <v>308706.78000000003</v>
      </c>
    </row>
    <row r="154" spans="1:7" s="8" customFormat="1" ht="15" customHeight="1" x14ac:dyDescent="0.35">
      <c r="A154" s="7"/>
      <c r="B154" s="19">
        <v>1946</v>
      </c>
      <c r="C154" s="18" t="s">
        <v>252</v>
      </c>
      <c r="D154" s="25">
        <v>1803617.06</v>
      </c>
      <c r="E154" s="25">
        <v>0</v>
      </c>
      <c r="F154" s="25">
        <v>0</v>
      </c>
      <c r="G154" s="26">
        <f>SUM(Allocations[[#This Row],[90% Share 
Title 1-A Formula
ESSER III Grant]:[9.5% Reserve
State-Sponsored
Charter Schools
ESSER III Grant]])</f>
        <v>1803617.06</v>
      </c>
    </row>
    <row r="155" spans="1:7" s="8" customFormat="1" ht="15" customHeight="1" x14ac:dyDescent="0.35">
      <c r="A155" s="7"/>
      <c r="B155" s="19">
        <v>1977</v>
      </c>
      <c r="C155" s="18" t="s">
        <v>253</v>
      </c>
      <c r="D155" s="25">
        <v>11362931.73</v>
      </c>
      <c r="E155" s="25">
        <v>0</v>
      </c>
      <c r="F155" s="25">
        <v>0</v>
      </c>
      <c r="G155" s="26">
        <f>SUM(Allocations[[#This Row],[90% Share 
Title 1-A Formula
ESSER III Grant]:[9.5% Reserve
State-Sponsored
Charter Schools
ESSER III Grant]])</f>
        <v>11362931.73</v>
      </c>
    </row>
    <row r="156" spans="1:7" s="8" customFormat="1" ht="15" customHeight="1" x14ac:dyDescent="0.35">
      <c r="A156" s="7"/>
      <c r="B156" s="19">
        <v>2001</v>
      </c>
      <c r="C156" s="18" t="s">
        <v>254</v>
      </c>
      <c r="D156" s="25">
        <v>1729422.52</v>
      </c>
      <c r="E156" s="25">
        <v>0</v>
      </c>
      <c r="F156" s="25">
        <v>0</v>
      </c>
      <c r="G156" s="26">
        <f>SUM(Allocations[[#This Row],[90% Share 
Title 1-A Formula
ESSER III Grant]:[9.5% Reserve
State-Sponsored
Charter Schools
ESSER III Grant]])</f>
        <v>1729422.52</v>
      </c>
    </row>
    <row r="157" spans="1:7" s="8" customFormat="1" ht="15" customHeight="1" x14ac:dyDescent="0.35">
      <c r="A157" s="7"/>
      <c r="B157" s="19">
        <v>2182</v>
      </c>
      <c r="C157" s="18" t="s">
        <v>255</v>
      </c>
      <c r="D157" s="25">
        <v>31042759.719999999</v>
      </c>
      <c r="E157" s="25">
        <v>0</v>
      </c>
      <c r="F157" s="25">
        <v>0</v>
      </c>
      <c r="G157" s="26">
        <f>SUM(Allocations[[#This Row],[90% Share 
Title 1-A Formula
ESSER III Grant]:[9.5% Reserve
State-Sponsored
Charter Schools
ESSER III Grant]])</f>
        <v>31042759.719999999</v>
      </c>
    </row>
    <row r="158" spans="1:7" s="8" customFormat="1" ht="15" customHeight="1" x14ac:dyDescent="0.35">
      <c r="A158" s="7"/>
      <c r="B158" s="19">
        <v>1999</v>
      </c>
      <c r="C158" s="18" t="s">
        <v>256</v>
      </c>
      <c r="D158" s="25">
        <v>1198555</v>
      </c>
      <c r="E158" s="25">
        <v>0</v>
      </c>
      <c r="F158" s="25">
        <v>0</v>
      </c>
      <c r="G158" s="26">
        <f>SUM(Allocations[[#This Row],[90% Share 
Title 1-A Formula
ESSER III Grant]:[9.5% Reserve
State-Sponsored
Charter Schools
ESSER III Grant]])</f>
        <v>1198555</v>
      </c>
    </row>
    <row r="159" spans="1:7" s="8" customFormat="1" ht="15" customHeight="1" x14ac:dyDescent="0.35">
      <c r="A159" s="7"/>
      <c r="B159" s="19">
        <v>2188</v>
      </c>
      <c r="C159" s="18" t="s">
        <v>257</v>
      </c>
      <c r="D159" s="25">
        <v>108176.08</v>
      </c>
      <c r="E159" s="25">
        <v>0</v>
      </c>
      <c r="F159" s="25">
        <v>0</v>
      </c>
      <c r="G159" s="26">
        <f>SUM(Allocations[[#This Row],[90% Share 
Title 1-A Formula
ESSER III Grant]:[9.5% Reserve
State-Sponsored
Charter Schools
ESSER III Grant]])</f>
        <v>108176.08</v>
      </c>
    </row>
    <row r="160" spans="1:7" s="8" customFormat="1" ht="15" customHeight="1" x14ac:dyDescent="0.35">
      <c r="A160" s="7"/>
      <c r="B160" s="19">
        <v>2044</v>
      </c>
      <c r="C160" s="18" t="s">
        <v>258</v>
      </c>
      <c r="D160" s="25">
        <v>2946233.16</v>
      </c>
      <c r="E160" s="25">
        <v>0</v>
      </c>
      <c r="F160" s="25">
        <v>0</v>
      </c>
      <c r="G160" s="26">
        <f>SUM(Allocations[[#This Row],[90% Share 
Title 1-A Formula
ESSER III Grant]:[9.5% Reserve
State-Sponsored
Charter Schools
ESSER III Grant]])</f>
        <v>2946233.16</v>
      </c>
    </row>
    <row r="161" spans="1:7" s="8" customFormat="1" ht="15" customHeight="1" x14ac:dyDescent="0.35">
      <c r="A161" s="7"/>
      <c r="B161" s="19">
        <v>2142</v>
      </c>
      <c r="C161" s="18" t="s">
        <v>259</v>
      </c>
      <c r="D161" s="25">
        <v>97545633.260000005</v>
      </c>
      <c r="E161" s="25">
        <v>0</v>
      </c>
      <c r="F161" s="25">
        <v>280027.01</v>
      </c>
      <c r="G161" s="26">
        <f>SUM(Allocations[[#This Row],[90% Share 
Title 1-A Formula
ESSER III Grant]:[9.5% Reserve
State-Sponsored
Charter Schools
ESSER III Grant]])</f>
        <v>97825660.270000011</v>
      </c>
    </row>
    <row r="162" spans="1:7" s="8" customFormat="1" ht="15" customHeight="1" x14ac:dyDescent="0.35">
      <c r="A162" s="7"/>
      <c r="B162" s="19">
        <v>2104</v>
      </c>
      <c r="C162" s="18" t="s">
        <v>260</v>
      </c>
      <c r="D162" s="25">
        <v>1056086.6100000001</v>
      </c>
      <c r="E162" s="25">
        <v>0</v>
      </c>
      <c r="F162" s="25">
        <v>0</v>
      </c>
      <c r="G162" s="26">
        <f>SUM(Allocations[[#This Row],[90% Share 
Title 1-A Formula
ESSER III Grant]:[9.5% Reserve
State-Sponsored
Charter Schools
ESSER III Grant]])</f>
        <v>1056086.6100000001</v>
      </c>
    </row>
    <row r="163" spans="1:7" s="8" customFormat="1" ht="15" customHeight="1" x14ac:dyDescent="0.35">
      <c r="A163" s="7"/>
      <c r="B163" s="19">
        <v>1944</v>
      </c>
      <c r="C163" s="18" t="s">
        <v>261</v>
      </c>
      <c r="D163" s="25">
        <v>1766725.59</v>
      </c>
      <c r="E163" s="25">
        <v>0</v>
      </c>
      <c r="F163" s="25">
        <v>0</v>
      </c>
      <c r="G163" s="26">
        <f>SUM(Allocations[[#This Row],[90% Share 
Title 1-A Formula
ESSER III Grant]:[9.5% Reserve
State-Sponsored
Charter Schools
ESSER III Grant]])</f>
        <v>1766725.59</v>
      </c>
    </row>
    <row r="164" spans="1:7" s="8" customFormat="1" ht="15" customHeight="1" x14ac:dyDescent="0.35">
      <c r="A164" s="7"/>
      <c r="B164" s="19">
        <v>2103</v>
      </c>
      <c r="C164" s="18" t="s">
        <v>262</v>
      </c>
      <c r="D164" s="25">
        <v>1059542.8600000001</v>
      </c>
      <c r="E164" s="25">
        <v>0</v>
      </c>
      <c r="F164" s="25">
        <v>0</v>
      </c>
      <c r="G164" s="26">
        <f>SUM(Allocations[[#This Row],[90% Share 
Title 1-A Formula
ESSER III Grant]:[9.5% Reserve
State-Sponsored
Charter Schools
ESSER III Grant]])</f>
        <v>1059542.8600000001</v>
      </c>
    </row>
    <row r="165" spans="1:7" s="8" customFormat="1" ht="15" customHeight="1" x14ac:dyDescent="0.35">
      <c r="A165" s="7"/>
      <c r="B165" s="19">
        <v>1935</v>
      </c>
      <c r="C165" s="18" t="s">
        <v>263</v>
      </c>
      <c r="D165" s="25">
        <v>2796684.06</v>
      </c>
      <c r="E165" s="25">
        <v>0</v>
      </c>
      <c r="F165" s="25">
        <v>0</v>
      </c>
      <c r="G165" s="26">
        <f>SUM(Allocations[[#This Row],[90% Share 
Title 1-A Formula
ESSER III Grant]:[9.5% Reserve
State-Sponsored
Charter Schools
ESSER III Grant]])</f>
        <v>2796684.06</v>
      </c>
    </row>
    <row r="166" spans="1:7" s="8" customFormat="1" ht="15" customHeight="1" x14ac:dyDescent="0.35">
      <c r="A166" s="7"/>
      <c r="B166" s="19">
        <v>2257</v>
      </c>
      <c r="C166" s="18" t="s">
        <v>264</v>
      </c>
      <c r="D166" s="25">
        <v>1586880.8</v>
      </c>
      <c r="E166" s="25">
        <v>0</v>
      </c>
      <c r="F166" s="25">
        <v>0</v>
      </c>
      <c r="G166" s="26">
        <f>SUM(Allocations[[#This Row],[90% Share 
Title 1-A Formula
ESSER III Grant]:[9.5% Reserve
State-Sponsored
Charter Schools
ESSER III Grant]])</f>
        <v>1586880.8</v>
      </c>
    </row>
    <row r="167" spans="1:7" s="8" customFormat="1" ht="15" customHeight="1" x14ac:dyDescent="0.35">
      <c r="A167" s="7"/>
      <c r="B167" s="19">
        <v>2195</v>
      </c>
      <c r="C167" s="18" t="s">
        <v>265</v>
      </c>
      <c r="D167" s="25">
        <v>363181.3</v>
      </c>
      <c r="E167" s="25">
        <v>0</v>
      </c>
      <c r="F167" s="25">
        <v>0</v>
      </c>
      <c r="G167" s="26">
        <f>SUM(Allocations[[#This Row],[90% Share 
Title 1-A Formula
ESSER III Grant]:[9.5% Reserve
State-Sponsored
Charter Schools
ESSER III Grant]])</f>
        <v>363181.3</v>
      </c>
    </row>
    <row r="168" spans="1:7" s="8" customFormat="1" ht="15" customHeight="1" x14ac:dyDescent="0.35">
      <c r="A168" s="7"/>
      <c r="B168" s="19">
        <v>2244</v>
      </c>
      <c r="C168" s="18" t="s">
        <v>266</v>
      </c>
      <c r="D168" s="25">
        <v>1125319.55</v>
      </c>
      <c r="E168" s="25">
        <v>0</v>
      </c>
      <c r="F168" s="25">
        <v>0</v>
      </c>
      <c r="G168" s="26">
        <f>SUM(Allocations[[#This Row],[90% Share 
Title 1-A Formula
ESSER III Grant]:[9.5% Reserve
State-Sponsored
Charter Schools
ESSER III Grant]])</f>
        <v>1125319.55</v>
      </c>
    </row>
    <row r="169" spans="1:7" s="8" customFormat="1" ht="15" customHeight="1" x14ac:dyDescent="0.35">
      <c r="A169" s="7"/>
      <c r="B169" s="19">
        <v>2138</v>
      </c>
      <c r="C169" s="18" t="s">
        <v>267</v>
      </c>
      <c r="D169" s="25">
        <v>3204979.65</v>
      </c>
      <c r="E169" s="25">
        <v>0</v>
      </c>
      <c r="F169" s="25">
        <v>0</v>
      </c>
      <c r="G169" s="26">
        <f>SUM(Allocations[[#This Row],[90% Share 
Title 1-A Formula
ESSER III Grant]:[9.5% Reserve
State-Sponsored
Charter Schools
ESSER III Grant]])</f>
        <v>3204979.65</v>
      </c>
    </row>
    <row r="170" spans="1:7" s="8" customFormat="1" ht="15" customHeight="1" x14ac:dyDescent="0.35">
      <c r="A170" s="7"/>
      <c r="B170" s="19">
        <v>1978</v>
      </c>
      <c r="C170" s="18" t="s">
        <v>268</v>
      </c>
      <c r="D170" s="25">
        <v>810005.97</v>
      </c>
      <c r="E170" s="25">
        <v>0</v>
      </c>
      <c r="F170" s="25">
        <v>0</v>
      </c>
      <c r="G170" s="26">
        <f>SUM(Allocations[[#This Row],[90% Share 
Title 1-A Formula
ESSER III Grant]:[9.5% Reserve
State-Sponsored
Charter Schools
ESSER III Grant]])</f>
        <v>810005.97</v>
      </c>
    </row>
    <row r="171" spans="1:7" s="8" customFormat="1" ht="15" customHeight="1" x14ac:dyDescent="0.35">
      <c r="A171" s="7"/>
      <c r="B171" s="19">
        <v>2096</v>
      </c>
      <c r="C171" s="18" t="s">
        <v>269</v>
      </c>
      <c r="D171" s="25">
        <v>7890204.25</v>
      </c>
      <c r="E171" s="25">
        <v>0</v>
      </c>
      <c r="F171" s="25">
        <v>0</v>
      </c>
      <c r="G171" s="26">
        <f>SUM(Allocations[[#This Row],[90% Share 
Title 1-A Formula
ESSER III Grant]:[9.5% Reserve
State-Sponsored
Charter Schools
ESSER III Grant]])</f>
        <v>7890204.25</v>
      </c>
    </row>
    <row r="172" spans="1:7" s="8" customFormat="1" ht="15" customHeight="1" x14ac:dyDescent="0.35">
      <c r="A172" s="7"/>
      <c r="B172" s="19">
        <v>2022</v>
      </c>
      <c r="C172" s="18" t="s">
        <v>270</v>
      </c>
      <c r="D172" s="25">
        <v>0</v>
      </c>
      <c r="E172" s="25">
        <v>90000</v>
      </c>
      <c r="F172" s="25">
        <v>0</v>
      </c>
      <c r="G172" s="26">
        <f>SUM(Allocations[[#This Row],[90% Share 
Title 1-A Formula
ESSER III Grant]:[9.5% Reserve
State-Sponsored
Charter Schools
ESSER III Grant]])</f>
        <v>90000</v>
      </c>
    </row>
    <row r="173" spans="1:7" s="8" customFormat="1" ht="15" customHeight="1" x14ac:dyDescent="0.35">
      <c r="A173" s="7"/>
      <c r="B173" s="19">
        <v>2087</v>
      </c>
      <c r="C173" s="18" t="s">
        <v>271</v>
      </c>
      <c r="D173" s="25">
        <v>6531001.9100000001</v>
      </c>
      <c r="E173" s="25">
        <v>0</v>
      </c>
      <c r="F173" s="25">
        <v>0</v>
      </c>
      <c r="G173" s="26">
        <f>SUM(Allocations[[#This Row],[90% Share 
Title 1-A Formula
ESSER III Grant]:[9.5% Reserve
State-Sponsored
Charter Schools
ESSER III Grant]])</f>
        <v>6531001.9100000001</v>
      </c>
    </row>
    <row r="174" spans="1:7" s="8" customFormat="1" ht="15" customHeight="1" x14ac:dyDescent="0.35">
      <c r="A174" s="7"/>
      <c r="B174" s="19">
        <v>1994</v>
      </c>
      <c r="C174" s="18" t="s">
        <v>272</v>
      </c>
      <c r="D174" s="25">
        <v>5113563.9400000004</v>
      </c>
      <c r="E174" s="25">
        <v>0</v>
      </c>
      <c r="F174" s="25">
        <v>0</v>
      </c>
      <c r="G174" s="26">
        <f>SUM(Allocations[[#This Row],[90% Share 
Title 1-A Formula
ESSER III Grant]:[9.5% Reserve
State-Sponsored
Charter Schools
ESSER III Grant]])</f>
        <v>5113563.9400000004</v>
      </c>
    </row>
    <row r="175" spans="1:7" s="8" customFormat="1" ht="15" customHeight="1" x14ac:dyDescent="0.35">
      <c r="A175" s="7"/>
      <c r="B175" s="19">
        <v>2225</v>
      </c>
      <c r="C175" s="18" t="s">
        <v>273</v>
      </c>
      <c r="D175" s="25">
        <v>464751.15</v>
      </c>
      <c r="E175" s="25">
        <v>0</v>
      </c>
      <c r="F175" s="25">
        <v>0</v>
      </c>
      <c r="G175" s="26">
        <f>SUM(Allocations[[#This Row],[90% Share 
Title 1-A Formula
ESSER III Grant]:[9.5% Reserve
State-Sponsored
Charter Schools
ESSER III Grant]])</f>
        <v>464751.15</v>
      </c>
    </row>
    <row r="176" spans="1:7" s="8" customFormat="1" ht="15" customHeight="1" x14ac:dyDescent="0.35">
      <c r="A176" s="7"/>
      <c r="B176" s="19">
        <v>2247</v>
      </c>
      <c r="C176" s="18" t="s">
        <v>274</v>
      </c>
      <c r="D176" s="25">
        <v>245777.38</v>
      </c>
      <c r="E176" s="25">
        <v>0</v>
      </c>
      <c r="F176" s="25">
        <v>0</v>
      </c>
      <c r="G176" s="26">
        <f>SUM(Allocations[[#This Row],[90% Share 
Title 1-A Formula
ESSER III Grant]:[9.5% Reserve
State-Sponsored
Charter Schools
ESSER III Grant]])</f>
        <v>245777.38</v>
      </c>
    </row>
    <row r="177" spans="1:7" s="8" customFormat="1" ht="15" customHeight="1" x14ac:dyDescent="0.35">
      <c r="A177" s="7"/>
      <c r="B177" s="19">
        <v>2083</v>
      </c>
      <c r="C177" s="18" t="s">
        <v>275</v>
      </c>
      <c r="D177" s="25">
        <v>29315229.219999999</v>
      </c>
      <c r="E177" s="25">
        <v>0</v>
      </c>
      <c r="F177" s="25">
        <v>0</v>
      </c>
      <c r="G177" s="26">
        <f>SUM(Allocations[[#This Row],[90% Share 
Title 1-A Formula
ESSER III Grant]:[9.5% Reserve
State-Sponsored
Charter Schools
ESSER III Grant]])</f>
        <v>29315229.219999999</v>
      </c>
    </row>
    <row r="178" spans="1:7" s="8" customFormat="1" ht="15" customHeight="1" x14ac:dyDescent="0.35">
      <c r="A178" s="7"/>
      <c r="B178" s="19">
        <v>1948</v>
      </c>
      <c r="C178" s="18" t="s">
        <v>276</v>
      </c>
      <c r="D178" s="25">
        <v>4487398.03</v>
      </c>
      <c r="E178" s="25">
        <v>0</v>
      </c>
      <c r="F178" s="25">
        <v>0</v>
      </c>
      <c r="G178" s="26">
        <f>SUM(Allocations[[#This Row],[90% Share 
Title 1-A Formula
ESSER III Grant]:[9.5% Reserve
State-Sponsored
Charter Schools
ESSER III Grant]])</f>
        <v>4487398.03</v>
      </c>
    </row>
    <row r="179" spans="1:7" s="8" customFormat="1" ht="15" customHeight="1" x14ac:dyDescent="0.35">
      <c r="A179" s="7"/>
      <c r="B179" s="19">
        <v>2144</v>
      </c>
      <c r="C179" s="18" t="s">
        <v>277</v>
      </c>
      <c r="D179" s="25">
        <v>294283.67</v>
      </c>
      <c r="E179" s="25">
        <v>0</v>
      </c>
      <c r="F179" s="25">
        <v>0</v>
      </c>
      <c r="G179" s="26">
        <f>SUM(Allocations[[#This Row],[90% Share 
Title 1-A Formula
ESSER III Grant]:[9.5% Reserve
State-Sponsored
Charter Schools
ESSER III Grant]])</f>
        <v>294283.67</v>
      </c>
    </row>
    <row r="180" spans="1:7" s="8" customFormat="1" ht="15" customHeight="1" x14ac:dyDescent="0.35">
      <c r="A180" s="7"/>
      <c r="B180" s="19">
        <v>2209</v>
      </c>
      <c r="C180" s="18" t="s">
        <v>278</v>
      </c>
      <c r="D180" s="25">
        <v>565650.1</v>
      </c>
      <c r="E180" s="25">
        <v>0</v>
      </c>
      <c r="F180" s="25">
        <v>0</v>
      </c>
      <c r="G180" s="26">
        <f>SUM(Allocations[[#This Row],[90% Share 
Title 1-A Formula
ESSER III Grant]:[9.5% Reserve
State-Sponsored
Charter Schools
ESSER III Grant]])</f>
        <v>565650.1</v>
      </c>
    </row>
    <row r="181" spans="1:7" s="8" customFormat="1" ht="15" customHeight="1" x14ac:dyDescent="0.35">
      <c r="A181" s="7"/>
      <c r="B181" s="19">
        <v>2018</v>
      </c>
      <c r="C181" s="18" t="s">
        <v>279</v>
      </c>
      <c r="D181" s="25">
        <v>0</v>
      </c>
      <c r="E181" s="25">
        <v>90000</v>
      </c>
      <c r="F181" s="25">
        <v>0</v>
      </c>
      <c r="G181" s="26">
        <f>SUM(Allocations[[#This Row],[90% Share 
Title 1-A Formula
ESSER III Grant]:[9.5% Reserve
State-Sponsored
Charter Schools
ESSER III Grant]])</f>
        <v>90000</v>
      </c>
    </row>
    <row r="182" spans="1:7" s="8" customFormat="1" ht="15" customHeight="1" x14ac:dyDescent="0.35">
      <c r="A182" s="7"/>
      <c r="B182" s="19">
        <v>2003</v>
      </c>
      <c r="C182" s="18" t="s">
        <v>280</v>
      </c>
      <c r="D182" s="25">
        <v>2731195.33</v>
      </c>
      <c r="E182" s="25">
        <v>0</v>
      </c>
      <c r="F182" s="25">
        <v>0</v>
      </c>
      <c r="G182" s="26">
        <f>SUM(Allocations[[#This Row],[90% Share 
Title 1-A Formula
ESSER III Grant]:[9.5% Reserve
State-Sponsored
Charter Schools
ESSER III Grant]])</f>
        <v>2731195.33</v>
      </c>
    </row>
    <row r="183" spans="1:7" s="8" customFormat="1" ht="15" customHeight="1" x14ac:dyDescent="0.35">
      <c r="A183" s="7"/>
      <c r="B183" s="19">
        <v>2102</v>
      </c>
      <c r="C183" s="18" t="s">
        <v>281</v>
      </c>
      <c r="D183" s="25">
        <v>4169565.43</v>
      </c>
      <c r="E183" s="25">
        <v>0</v>
      </c>
      <c r="F183" s="25">
        <v>0</v>
      </c>
      <c r="G183" s="26">
        <f>SUM(Allocations[[#This Row],[90% Share 
Title 1-A Formula
ESSER III Grant]:[9.5% Reserve
State-Sponsored
Charter Schools
ESSER III Grant]])</f>
        <v>4169565.43</v>
      </c>
    </row>
    <row r="184" spans="1:7" s="8" customFormat="1" ht="15" customHeight="1" x14ac:dyDescent="0.35">
      <c r="A184" s="7"/>
      <c r="B184" s="19">
        <v>2055</v>
      </c>
      <c r="C184" s="18" t="s">
        <v>282</v>
      </c>
      <c r="D184" s="25">
        <v>17616519.640000001</v>
      </c>
      <c r="E184" s="25">
        <v>0</v>
      </c>
      <c r="F184" s="25">
        <v>0</v>
      </c>
      <c r="G184" s="26">
        <f>SUM(Allocations[[#This Row],[90% Share 
Title 1-A Formula
ESSER III Grant]:[9.5% Reserve
State-Sponsored
Charter Schools
ESSER III Grant]])</f>
        <v>17616519.640000001</v>
      </c>
    </row>
    <row r="185" spans="1:7" s="8" customFormat="1" ht="15" customHeight="1" x14ac:dyDescent="0.35">
      <c r="A185" s="7"/>
      <c r="B185" s="19">
        <v>2242</v>
      </c>
      <c r="C185" s="18" t="s">
        <v>283</v>
      </c>
      <c r="D185" s="25">
        <v>12901333.98</v>
      </c>
      <c r="E185" s="25">
        <v>0</v>
      </c>
      <c r="F185" s="25">
        <v>0</v>
      </c>
      <c r="G185" s="26">
        <f>SUM(Allocations[[#This Row],[90% Share 
Title 1-A Formula
ESSER III Grant]:[9.5% Reserve
State-Sponsored
Charter Schools
ESSER III Grant]])</f>
        <v>12901333.98</v>
      </c>
    </row>
    <row r="186" spans="1:7" s="8" customFormat="1" ht="15" customHeight="1" x14ac:dyDescent="0.35">
      <c r="A186" s="7"/>
      <c r="B186" s="19">
        <v>2197</v>
      </c>
      <c r="C186" s="18" t="s">
        <v>284</v>
      </c>
      <c r="D186" s="25">
        <v>3854997.3</v>
      </c>
      <c r="E186" s="25">
        <v>0</v>
      </c>
      <c r="F186" s="25">
        <v>0</v>
      </c>
      <c r="G186" s="26">
        <f>SUM(Allocations[[#This Row],[90% Share 
Title 1-A Formula
ESSER III Grant]:[9.5% Reserve
State-Sponsored
Charter Schools
ESSER III Grant]])</f>
        <v>3854997.3</v>
      </c>
    </row>
    <row r="187" spans="1:7" s="8" customFormat="1" ht="15" customHeight="1" x14ac:dyDescent="0.35">
      <c r="A187" s="7"/>
      <c r="B187" s="19">
        <v>2222</v>
      </c>
      <c r="C187" s="18" t="s">
        <v>285</v>
      </c>
      <c r="D187" s="25">
        <v>0</v>
      </c>
      <c r="E187" s="25">
        <v>90000</v>
      </c>
      <c r="F187" s="25">
        <v>0</v>
      </c>
      <c r="G187" s="26">
        <f>SUM(Allocations[[#This Row],[90% Share 
Title 1-A Formula
ESSER III Grant]:[9.5% Reserve
State-Sponsored
Charter Schools
ESSER III Grant]])</f>
        <v>90000</v>
      </c>
    </row>
    <row r="188" spans="1:7" s="8" customFormat="1" ht="15" customHeight="1" x14ac:dyDescent="0.35">
      <c r="A188" s="7"/>
      <c r="B188" s="19">
        <v>2210</v>
      </c>
      <c r="C188" s="18" t="s">
        <v>286</v>
      </c>
      <c r="D188" s="25">
        <v>8700.25</v>
      </c>
      <c r="E188" s="25">
        <v>90000</v>
      </c>
      <c r="F188" s="25">
        <v>0</v>
      </c>
      <c r="G188" s="26">
        <f>SUM(Allocations[[#This Row],[90% Share 
Title 1-A Formula
ESSER III Grant]:[9.5% Reserve
State-Sponsored
Charter Schools
ESSER III Grant]])</f>
        <v>98700.25</v>
      </c>
    </row>
    <row r="189" spans="1:7" s="8" customFormat="1" ht="15" customHeight="1" x14ac:dyDescent="0.35">
      <c r="A189" s="7"/>
      <c r="B189" s="19">
        <v>2204</v>
      </c>
      <c r="C189" s="18" t="s">
        <v>287</v>
      </c>
      <c r="D189" s="25">
        <v>3361167.21</v>
      </c>
      <c r="E189" s="25">
        <v>0</v>
      </c>
      <c r="F189" s="25">
        <v>0</v>
      </c>
      <c r="G189" s="26">
        <f>SUM(Allocations[[#This Row],[90% Share 
Title 1-A Formula
ESSER III Grant]:[9.5% Reserve
State-Sponsored
Charter Schools
ESSER III Grant]])</f>
        <v>3361167.21</v>
      </c>
    </row>
    <row r="190" spans="1:7" s="8" customFormat="1" ht="15" customHeight="1" x14ac:dyDescent="0.35">
      <c r="A190" s="7"/>
      <c r="B190" s="19">
        <v>2213</v>
      </c>
      <c r="C190" s="18" t="s">
        <v>288</v>
      </c>
      <c r="D190" s="25">
        <v>504614.36</v>
      </c>
      <c r="E190" s="25">
        <v>0</v>
      </c>
      <c r="F190" s="25">
        <v>0</v>
      </c>
      <c r="G190" s="26">
        <f>SUM(Allocations[[#This Row],[90% Share 
Title 1-A Formula
ESSER III Grant]:[9.5% Reserve
State-Sponsored
Charter Schools
ESSER III Grant]])</f>
        <v>504614.36</v>
      </c>
    </row>
    <row r="191" spans="1:7" s="8" customFormat="1" ht="15" customHeight="1" x14ac:dyDescent="0.35">
      <c r="A191" s="7"/>
      <c r="B191" s="19">
        <v>2116</v>
      </c>
      <c r="C191" s="18" t="s">
        <v>289</v>
      </c>
      <c r="D191" s="25">
        <v>2829273.41</v>
      </c>
      <c r="E191" s="25">
        <v>0</v>
      </c>
      <c r="F191" s="25">
        <v>0</v>
      </c>
      <c r="G191" s="26">
        <f>SUM(Allocations[[#This Row],[90% Share 
Title 1-A Formula
ESSER III Grant]:[9.5% Reserve
State-Sponsored
Charter Schools
ESSER III Grant]])</f>
        <v>2829273.41</v>
      </c>
    </row>
    <row r="192" spans="1:7" s="8" customFormat="1" ht="15" customHeight="1" x14ac:dyDescent="0.35">
      <c r="A192" s="7"/>
      <c r="B192" s="19">
        <v>1947</v>
      </c>
      <c r="C192" s="18" t="s">
        <v>290</v>
      </c>
      <c r="D192" s="25">
        <v>1037751.36</v>
      </c>
      <c r="E192" s="25">
        <v>0</v>
      </c>
      <c r="F192" s="25">
        <v>0</v>
      </c>
      <c r="G192" s="26">
        <f>SUM(Allocations[[#This Row],[90% Share 
Title 1-A Formula
ESSER III Grant]:[9.5% Reserve
State-Sponsored
Charter Schools
ESSER III Grant]])</f>
        <v>1037751.36</v>
      </c>
    </row>
    <row r="193" spans="1:8" s="8" customFormat="1" ht="15" customHeight="1" x14ac:dyDescent="0.35">
      <c r="A193" s="7"/>
      <c r="B193" s="19">
        <v>2220</v>
      </c>
      <c r="C193" s="18" t="s">
        <v>291</v>
      </c>
      <c r="D193" s="25">
        <v>709323.35</v>
      </c>
      <c r="E193" s="25">
        <v>0</v>
      </c>
      <c r="F193" s="25">
        <v>0</v>
      </c>
      <c r="G193" s="26">
        <f>SUM(Allocations[[#This Row],[90% Share 
Title 1-A Formula
ESSER III Grant]:[9.5% Reserve
State-Sponsored
Charter Schools
ESSER III Grant]])</f>
        <v>709323.35</v>
      </c>
    </row>
    <row r="194" spans="1:8" s="8" customFormat="1" ht="15" customHeight="1" x14ac:dyDescent="0.35">
      <c r="A194" s="7"/>
      <c r="B194" s="19">
        <v>1936</v>
      </c>
      <c r="C194" s="18" t="s">
        <v>292</v>
      </c>
      <c r="D194" s="25">
        <v>1454984.73</v>
      </c>
      <c r="E194" s="25">
        <v>0</v>
      </c>
      <c r="F194" s="25">
        <v>0</v>
      </c>
      <c r="G194" s="26">
        <f>SUM(Allocations[[#This Row],[90% Share 
Title 1-A Formula
ESSER III Grant]:[9.5% Reserve
State-Sponsored
Charter Schools
ESSER III Grant]])</f>
        <v>1454984.73</v>
      </c>
    </row>
    <row r="195" spans="1:8" s="10" customFormat="1" ht="15" customHeight="1" x14ac:dyDescent="0.35">
      <c r="A195" s="9"/>
      <c r="B195" s="19">
        <v>1922</v>
      </c>
      <c r="C195" s="18" t="s">
        <v>293</v>
      </c>
      <c r="D195" s="25">
        <v>3984175.96</v>
      </c>
      <c r="E195" s="25">
        <v>0</v>
      </c>
      <c r="F195" s="25">
        <v>0</v>
      </c>
      <c r="G195" s="26">
        <f>SUM(Allocations[[#This Row],[90% Share 
Title 1-A Formula
ESSER III Grant]:[9.5% Reserve
State-Sponsored
Charter Schools
ESSER III Grant]])</f>
        <v>3984175.96</v>
      </c>
    </row>
    <row r="196" spans="1:8" s="10" customFormat="1" ht="15" customHeight="1" x14ac:dyDescent="0.35">
      <c r="A196" s="9"/>
      <c r="B196" s="19">
        <v>2255</v>
      </c>
      <c r="C196" s="18" t="s">
        <v>294</v>
      </c>
      <c r="D196" s="25">
        <v>1501582.27</v>
      </c>
      <c r="E196" s="25">
        <v>0</v>
      </c>
      <c r="F196" s="25">
        <v>0</v>
      </c>
      <c r="G196" s="26">
        <f>SUM(Allocations[[#This Row],[90% Share 
Title 1-A Formula
ESSER III Grant]:[9.5% Reserve
State-Sponsored
Charter Schools
ESSER III Grant]])</f>
        <v>1501582.27</v>
      </c>
    </row>
    <row r="197" spans="1:8" s="10" customFormat="1" ht="15" customHeight="1" x14ac:dyDescent="0.35">
      <c r="A197" s="9"/>
      <c r="B197" s="19">
        <v>2002</v>
      </c>
      <c r="C197" s="18" t="s">
        <v>295</v>
      </c>
      <c r="D197" s="25">
        <v>3809187.78</v>
      </c>
      <c r="E197" s="25">
        <v>0</v>
      </c>
      <c r="F197" s="25">
        <v>0</v>
      </c>
      <c r="G197" s="26">
        <f>SUM(Allocations[[#This Row],[90% Share 
Title 1-A Formula
ESSER III Grant]:[9.5% Reserve
State-Sponsored
Charter Schools
ESSER III Grant]])</f>
        <v>3809187.78</v>
      </c>
    </row>
    <row r="198" spans="1:8" s="10" customFormat="1" ht="15" customHeight="1" x14ac:dyDescent="0.35">
      <c r="A198" s="9"/>
      <c r="B198" s="19">
        <v>2146</v>
      </c>
      <c r="C198" s="18" t="s">
        <v>296</v>
      </c>
      <c r="D198" s="25">
        <v>19465852.170000002</v>
      </c>
      <c r="E198" s="25">
        <v>0</v>
      </c>
      <c r="F198" s="25">
        <v>0</v>
      </c>
      <c r="G198" s="26">
        <f>SUM(Allocations[[#This Row],[90% Share 
Title 1-A Formula
ESSER III Grant]:[9.5% Reserve
State-Sponsored
Charter Schools
ESSER III Grant]])</f>
        <v>19465852.170000002</v>
      </c>
    </row>
    <row r="199" spans="1:8" s="10" customFormat="1" ht="15" customHeight="1" x14ac:dyDescent="0.35">
      <c r="A199" s="9"/>
      <c r="B199" s="19">
        <v>2251</v>
      </c>
      <c r="C199" s="18" t="s">
        <v>297</v>
      </c>
      <c r="D199" s="25">
        <v>795189.28</v>
      </c>
      <c r="E199" s="25">
        <v>0</v>
      </c>
      <c r="F199" s="25">
        <v>0</v>
      </c>
      <c r="G199" s="26">
        <f>SUM(Allocations[[#This Row],[90% Share 
Title 1-A Formula
ESSER III Grant]:[9.5% Reserve
State-Sponsored
Charter Schools
ESSER III Grant]])</f>
        <v>795189.28</v>
      </c>
    </row>
    <row r="200" spans="1:8" s="10" customFormat="1" ht="15" customHeight="1" x14ac:dyDescent="0.35">
      <c r="A200" s="9"/>
      <c r="B200" s="82">
        <v>1997</v>
      </c>
      <c r="C200" s="83" t="s">
        <v>298</v>
      </c>
      <c r="D200" s="84">
        <v>1003334.72</v>
      </c>
      <c r="E200" s="84">
        <v>0</v>
      </c>
      <c r="F200" s="84">
        <v>0</v>
      </c>
      <c r="G200" s="85">
        <f>SUM(Allocations[[#This Row],[90% Share 
Title 1-A Formula
ESSER III Grant]:[9.5% Reserve
State-Sponsored
Charter Schools
ESSER III Grant]])</f>
        <v>1003334.72</v>
      </c>
    </row>
    <row r="201" spans="1:8" s="10" customFormat="1" ht="15" customHeight="1" x14ac:dyDescent="0.35">
      <c r="A201" s="9"/>
      <c r="B201" s="76">
        <v>1234</v>
      </c>
      <c r="C201" s="79" t="s">
        <v>299</v>
      </c>
      <c r="D201" s="77">
        <v>100000</v>
      </c>
      <c r="E201" s="77">
        <v>0</v>
      </c>
      <c r="F201" s="77">
        <v>0</v>
      </c>
      <c r="G201" s="78">
        <v>800000</v>
      </c>
    </row>
    <row r="202" spans="1:8" s="10" customFormat="1" ht="15" customHeight="1" x14ac:dyDescent="0.35">
      <c r="A202" s="9"/>
      <c r="B202" s="6"/>
      <c r="C202" s="11"/>
      <c r="D202" s="11"/>
      <c r="E202" s="20"/>
      <c r="F202" s="21"/>
      <c r="G202" s="21"/>
      <c r="H202" s="13"/>
    </row>
    <row r="203" spans="1:8" s="8" customFormat="1" ht="15" customHeight="1" x14ac:dyDescent="0.35">
      <c r="A203" s="7"/>
      <c r="B203" s="3"/>
      <c r="C203" s="27" t="s">
        <v>451</v>
      </c>
      <c r="D203" s="28">
        <f>SUM(Allocations[90% Share 
Title 1-A Formula
ESSER III Grant])-D201</f>
        <v>1009633486.0199995</v>
      </c>
      <c r="E203" s="29">
        <f>SUM(Allocations[9.5% Reserve
Title 1-A Minimum
ESSER III Grant])-E201</f>
        <v>1620000</v>
      </c>
      <c r="F203" s="29">
        <f>SUM(Allocations[9.5% Reserve
State-Sponsored
Charter Schools
ESSER III Grant])-F201</f>
        <v>2460873.1100000003</v>
      </c>
      <c r="G203" s="30">
        <f>SUM(Allocations[Total 
ESSER III Grant])-G201</f>
        <v>1013714359.1299994</v>
      </c>
      <c r="H203" s="3"/>
    </row>
    <row r="204" spans="1:8" s="10" customFormat="1" ht="15" customHeight="1" x14ac:dyDescent="0.35">
      <c r="A204" s="9"/>
      <c r="B204" s="6"/>
      <c r="C204" s="11"/>
      <c r="D204" s="11"/>
      <c r="E204" s="12"/>
      <c r="F204" s="13"/>
      <c r="G204" s="13"/>
      <c r="H204" s="13"/>
    </row>
    <row r="205" spans="1:8" s="10" customFormat="1" ht="15" customHeight="1" x14ac:dyDescent="0.35">
      <c r="A205" s="9"/>
      <c r="B205" s="6"/>
      <c r="C205" s="11"/>
      <c r="D205" s="11"/>
      <c r="E205" s="12"/>
      <c r="F205" s="13"/>
      <c r="G205" s="13"/>
      <c r="H205" s="13"/>
    </row>
    <row r="206" spans="1:8" s="10" customFormat="1" ht="15" customHeight="1" x14ac:dyDescent="0.35">
      <c r="A206" s="9"/>
      <c r="B206" s="6"/>
      <c r="C206" s="11"/>
      <c r="D206" s="11"/>
      <c r="E206" s="12"/>
      <c r="F206" s="13"/>
      <c r="G206" s="13"/>
      <c r="H206" s="13"/>
    </row>
    <row r="207" spans="1:8" s="10" customFormat="1" ht="15" customHeight="1" x14ac:dyDescent="0.35">
      <c r="A207" s="9"/>
      <c r="B207" s="6"/>
      <c r="C207" s="11"/>
      <c r="D207" s="11"/>
      <c r="E207" s="12"/>
      <c r="F207" s="13"/>
      <c r="G207" s="13"/>
      <c r="H207" s="13"/>
    </row>
    <row r="208" spans="1:8" s="10" customFormat="1" ht="15" customHeight="1" x14ac:dyDescent="0.35">
      <c r="A208" s="9"/>
      <c r="B208" s="6"/>
      <c r="C208" s="11"/>
      <c r="D208" s="11"/>
      <c r="E208" s="12"/>
      <c r="F208" s="13"/>
      <c r="G208" s="13"/>
      <c r="H208" s="13"/>
    </row>
    <row r="209" spans="1:8" s="10" customFormat="1" ht="15" customHeight="1" x14ac:dyDescent="0.35">
      <c r="A209" s="9"/>
      <c r="B209" s="6"/>
      <c r="C209" s="11"/>
      <c r="D209" s="11"/>
      <c r="E209" s="12"/>
      <c r="F209" s="13"/>
      <c r="G209" s="13"/>
      <c r="H209" s="13"/>
    </row>
    <row r="210" spans="1:8" s="10" customFormat="1" ht="15" customHeight="1" x14ac:dyDescent="0.35">
      <c r="A210" s="9"/>
      <c r="B210" s="6"/>
      <c r="C210" s="11"/>
      <c r="D210" s="11"/>
      <c r="E210" s="12"/>
      <c r="F210" s="13"/>
      <c r="G210" s="13"/>
      <c r="H210" s="13"/>
    </row>
    <row r="211" spans="1:8" s="10" customFormat="1" ht="15" customHeight="1" x14ac:dyDescent="0.35">
      <c r="A211" s="9"/>
      <c r="B211" s="6"/>
      <c r="C211" s="11"/>
      <c r="D211" s="11"/>
      <c r="E211" s="12"/>
      <c r="F211" s="13"/>
      <c r="G211" s="13"/>
      <c r="H211" s="13"/>
    </row>
    <row r="212" spans="1:8" s="10" customFormat="1" ht="15" customHeight="1" x14ac:dyDescent="0.35">
      <c r="A212" s="9"/>
      <c r="B212" s="6"/>
      <c r="C212" s="11"/>
      <c r="D212" s="11"/>
      <c r="E212" s="12"/>
      <c r="F212" s="13"/>
      <c r="G212" s="13"/>
      <c r="H212" s="13"/>
    </row>
    <row r="213" spans="1:8" s="10" customFormat="1" ht="15" customHeight="1" x14ac:dyDescent="0.35">
      <c r="A213" s="9"/>
      <c r="B213" s="6"/>
      <c r="C213" s="11"/>
      <c r="D213" s="11"/>
      <c r="E213" s="12"/>
      <c r="F213" s="13"/>
      <c r="G213" s="13"/>
      <c r="H213" s="13"/>
    </row>
    <row r="214" spans="1:8" s="10" customFormat="1" ht="15" customHeight="1" x14ac:dyDescent="0.35">
      <c r="A214" s="9"/>
      <c r="B214" s="6"/>
      <c r="C214" s="11"/>
      <c r="D214" s="11"/>
      <c r="E214" s="12"/>
      <c r="F214" s="13"/>
      <c r="G214" s="13"/>
      <c r="H214" s="13"/>
    </row>
    <row r="215" spans="1:8" s="10" customFormat="1" ht="15" customHeight="1" x14ac:dyDescent="0.35">
      <c r="A215" s="9"/>
      <c r="B215" s="6"/>
      <c r="C215" s="11"/>
      <c r="D215" s="11"/>
      <c r="E215" s="12"/>
      <c r="F215" s="13"/>
      <c r="G215" s="13"/>
      <c r="H215" s="13"/>
    </row>
    <row r="216" spans="1:8" s="10" customFormat="1" ht="15" customHeight="1" x14ac:dyDescent="0.35">
      <c r="A216" s="9"/>
      <c r="B216" s="6"/>
      <c r="C216" s="11"/>
      <c r="D216" s="11"/>
      <c r="E216" s="12"/>
      <c r="F216" s="13"/>
      <c r="G216" s="13"/>
      <c r="H216" s="13"/>
    </row>
    <row r="217" spans="1:8" s="10" customFormat="1" ht="15" customHeight="1" x14ac:dyDescent="0.35">
      <c r="A217" s="9"/>
      <c r="B217" s="6"/>
      <c r="C217" s="11"/>
      <c r="D217" s="11"/>
      <c r="E217" s="12"/>
      <c r="F217" s="13"/>
      <c r="G217" s="13"/>
      <c r="H217" s="13"/>
    </row>
    <row r="218" spans="1:8" s="10" customFormat="1" ht="15" customHeight="1" x14ac:dyDescent="0.35">
      <c r="A218" s="9"/>
      <c r="B218" s="6"/>
      <c r="C218" s="11"/>
      <c r="D218" s="11"/>
      <c r="E218" s="12"/>
      <c r="F218" s="13"/>
      <c r="G218" s="13"/>
      <c r="H218" s="13"/>
    </row>
    <row r="219" spans="1:8" s="10" customFormat="1" ht="15" customHeight="1" x14ac:dyDescent="0.35">
      <c r="A219" s="9"/>
      <c r="B219" s="6"/>
      <c r="C219" s="11"/>
      <c r="D219" s="11"/>
      <c r="E219" s="12"/>
      <c r="F219" s="13"/>
      <c r="G219" s="13"/>
      <c r="H219" s="13"/>
    </row>
    <row r="220" spans="1:8" s="10" customFormat="1" ht="15" customHeight="1" x14ac:dyDescent="0.35">
      <c r="A220" s="9"/>
      <c r="B220" s="6"/>
      <c r="C220" s="11"/>
      <c r="D220" s="11"/>
      <c r="E220" s="12"/>
      <c r="F220" s="13"/>
      <c r="G220" s="13"/>
      <c r="H220" s="13"/>
    </row>
    <row r="221" spans="1:8" s="10" customFormat="1" ht="15" customHeight="1" x14ac:dyDescent="0.35">
      <c r="A221" s="9"/>
      <c r="B221" s="6"/>
      <c r="C221" s="11"/>
      <c r="D221" s="11"/>
      <c r="E221" s="12"/>
      <c r="F221" s="13"/>
      <c r="G221" s="13"/>
      <c r="H221" s="13"/>
    </row>
    <row r="222" spans="1:8" s="10" customFormat="1" ht="15" customHeight="1" x14ac:dyDescent="0.35">
      <c r="A222" s="9"/>
      <c r="B222" s="6"/>
      <c r="C222" s="11"/>
      <c r="D222" s="11"/>
      <c r="E222" s="12"/>
      <c r="F222" s="13"/>
      <c r="G222" s="13"/>
      <c r="H222" s="13"/>
    </row>
    <row r="223" spans="1:8" s="10" customFormat="1" ht="15" customHeight="1" x14ac:dyDescent="0.35">
      <c r="A223" s="9"/>
      <c r="B223" s="6"/>
      <c r="C223" s="11"/>
      <c r="D223" s="11"/>
      <c r="E223" s="12"/>
      <c r="F223" s="13"/>
      <c r="G223" s="13"/>
      <c r="H223" s="13"/>
    </row>
    <row r="224" spans="1:8" s="10" customFormat="1" ht="15" customHeight="1" x14ac:dyDescent="0.35">
      <c r="A224" s="9"/>
      <c r="B224" s="6"/>
      <c r="C224" s="11"/>
      <c r="D224" s="11"/>
      <c r="E224" s="12"/>
      <c r="F224" s="13"/>
      <c r="G224" s="13"/>
      <c r="H224" s="13"/>
    </row>
    <row r="225" spans="1:8" s="10" customFormat="1" ht="15" customHeight="1" x14ac:dyDescent="0.35">
      <c r="A225" s="9"/>
      <c r="B225" s="6"/>
      <c r="C225" s="11"/>
      <c r="D225" s="11"/>
      <c r="E225" s="12"/>
      <c r="F225" s="13"/>
      <c r="G225" s="13"/>
      <c r="H225" s="13"/>
    </row>
    <row r="226" spans="1:8" s="10" customFormat="1" ht="15" customHeight="1" x14ac:dyDescent="0.35">
      <c r="A226" s="9"/>
      <c r="B226" s="6"/>
      <c r="C226" s="11"/>
      <c r="D226" s="11"/>
      <c r="E226" s="12"/>
      <c r="F226" s="13"/>
      <c r="G226" s="13"/>
      <c r="H226" s="13"/>
    </row>
    <row r="227" spans="1:8" s="10" customFormat="1" ht="15" customHeight="1" x14ac:dyDescent="0.35">
      <c r="A227" s="9"/>
      <c r="B227" s="6"/>
      <c r="C227" s="11"/>
      <c r="D227" s="11"/>
      <c r="E227" s="12"/>
      <c r="F227" s="13"/>
      <c r="G227" s="13"/>
      <c r="H227" s="13"/>
    </row>
    <row r="228" spans="1:8" s="10" customFormat="1" ht="15" customHeight="1" x14ac:dyDescent="0.35">
      <c r="A228" s="9"/>
      <c r="B228" s="6"/>
      <c r="C228" s="11"/>
      <c r="D228" s="11"/>
      <c r="E228" s="12"/>
      <c r="F228" s="13"/>
      <c r="G228" s="13"/>
      <c r="H228" s="13"/>
    </row>
    <row r="229" spans="1:8" s="10" customFormat="1" ht="15" customHeight="1" x14ac:dyDescent="0.35">
      <c r="A229" s="9"/>
      <c r="B229" s="6"/>
      <c r="C229" s="11"/>
      <c r="D229" s="11"/>
      <c r="E229" s="12"/>
      <c r="F229" s="13"/>
      <c r="G229" s="13"/>
      <c r="H229" s="13"/>
    </row>
    <row r="230" spans="1:8" s="10" customFormat="1" ht="15" customHeight="1" x14ac:dyDescent="0.35">
      <c r="A230" s="9"/>
      <c r="B230" s="6"/>
      <c r="C230" s="11"/>
      <c r="D230" s="11"/>
      <c r="E230" s="12"/>
      <c r="F230" s="13"/>
      <c r="G230" s="13"/>
      <c r="H230" s="13"/>
    </row>
    <row r="231" spans="1:8" s="10" customFormat="1" ht="15" customHeight="1" x14ac:dyDescent="0.35">
      <c r="A231" s="9"/>
      <c r="B231" s="6"/>
      <c r="C231" s="11"/>
      <c r="D231" s="11"/>
      <c r="E231" s="12"/>
      <c r="F231" s="13"/>
      <c r="G231" s="13"/>
      <c r="H231" s="13"/>
    </row>
    <row r="232" spans="1:8" s="10" customFormat="1" ht="15" customHeight="1" x14ac:dyDescent="0.35">
      <c r="A232" s="9"/>
      <c r="B232" s="6"/>
      <c r="C232" s="11"/>
      <c r="D232" s="11"/>
      <c r="E232" s="12"/>
      <c r="F232" s="13"/>
      <c r="G232" s="13"/>
      <c r="H232" s="13"/>
    </row>
    <row r="233" spans="1:8" s="10" customFormat="1" ht="15" customHeight="1" x14ac:dyDescent="0.35">
      <c r="A233" s="9"/>
      <c r="B233" s="6"/>
      <c r="C233" s="11"/>
      <c r="D233" s="11"/>
      <c r="E233" s="12"/>
      <c r="F233" s="13"/>
      <c r="G233" s="13"/>
      <c r="H233" s="13"/>
    </row>
    <row r="234" spans="1:8" s="10" customFormat="1" ht="15" customHeight="1" x14ac:dyDescent="0.35">
      <c r="A234" s="9"/>
      <c r="B234" s="6"/>
      <c r="C234" s="11"/>
      <c r="D234" s="11"/>
      <c r="E234" s="12"/>
      <c r="F234" s="13"/>
      <c r="G234" s="13"/>
      <c r="H234" s="13"/>
    </row>
    <row r="235" spans="1:8" s="10" customFormat="1" ht="15" customHeight="1" x14ac:dyDescent="0.35">
      <c r="A235" s="9"/>
      <c r="B235" s="6"/>
      <c r="C235" s="11"/>
      <c r="D235" s="11"/>
      <c r="E235" s="12"/>
      <c r="F235" s="13"/>
      <c r="G235" s="13"/>
      <c r="H235" s="13"/>
    </row>
    <row r="236" spans="1:8" s="10" customFormat="1" ht="15" customHeight="1" x14ac:dyDescent="0.35">
      <c r="A236" s="9"/>
      <c r="B236" s="6"/>
      <c r="C236" s="11"/>
      <c r="D236" s="11"/>
      <c r="E236" s="12"/>
      <c r="F236" s="13"/>
      <c r="G236" s="13"/>
      <c r="H236" s="13"/>
    </row>
    <row r="237" spans="1:8" s="10" customFormat="1" ht="15" customHeight="1" x14ac:dyDescent="0.35">
      <c r="A237" s="9"/>
      <c r="B237" s="6"/>
      <c r="C237" s="11"/>
      <c r="D237" s="11"/>
      <c r="E237" s="12"/>
      <c r="F237" s="13"/>
      <c r="G237" s="13"/>
      <c r="H237" s="13"/>
    </row>
    <row r="238" spans="1:8" s="10" customFormat="1" ht="15" customHeight="1" x14ac:dyDescent="0.35">
      <c r="A238" s="9"/>
      <c r="B238" s="6"/>
      <c r="C238" s="11"/>
      <c r="D238" s="11"/>
      <c r="E238" s="12"/>
      <c r="F238" s="13"/>
      <c r="G238" s="13"/>
      <c r="H238" s="13"/>
    </row>
    <row r="239" spans="1:8" s="10" customFormat="1" ht="15" customHeight="1" x14ac:dyDescent="0.35">
      <c r="A239" s="9"/>
      <c r="B239" s="6"/>
      <c r="C239" s="11"/>
      <c r="D239" s="11"/>
      <c r="E239" s="12"/>
      <c r="F239" s="13"/>
      <c r="G239" s="13"/>
      <c r="H239" s="13"/>
    </row>
    <row r="240" spans="1:8" s="10" customFormat="1" ht="15" customHeight="1" x14ac:dyDescent="0.35">
      <c r="A240" s="9"/>
      <c r="B240" s="6"/>
      <c r="C240" s="11"/>
      <c r="D240" s="11"/>
      <c r="E240" s="12"/>
      <c r="F240" s="13"/>
      <c r="G240" s="13"/>
      <c r="H240" s="13"/>
    </row>
    <row r="241" spans="1:8" s="10" customFormat="1" ht="15" customHeight="1" x14ac:dyDescent="0.35">
      <c r="A241" s="9"/>
      <c r="B241" s="6"/>
      <c r="C241" s="11"/>
      <c r="D241" s="11"/>
      <c r="E241" s="12"/>
      <c r="F241" s="13"/>
      <c r="G241" s="13"/>
      <c r="H241" s="13"/>
    </row>
    <row r="242" spans="1:8" s="10" customFormat="1" ht="15" customHeight="1" x14ac:dyDescent="0.35">
      <c r="A242" s="9"/>
      <c r="B242" s="6"/>
      <c r="C242" s="11"/>
      <c r="D242" s="11"/>
      <c r="E242" s="12"/>
      <c r="F242" s="13"/>
      <c r="G242" s="13"/>
      <c r="H242" s="13"/>
    </row>
    <row r="243" spans="1:8" s="10" customFormat="1" ht="15" customHeight="1" x14ac:dyDescent="0.35">
      <c r="A243" s="9"/>
      <c r="B243" s="6"/>
      <c r="C243" s="11"/>
      <c r="D243" s="11"/>
      <c r="E243" s="12"/>
      <c r="F243" s="13"/>
      <c r="G243" s="13"/>
      <c r="H243" s="13"/>
    </row>
    <row r="244" spans="1:8" s="10" customFormat="1" ht="15" customHeight="1" x14ac:dyDescent="0.35">
      <c r="A244" s="9"/>
      <c r="B244" s="6"/>
      <c r="C244" s="11"/>
      <c r="D244" s="11"/>
      <c r="E244" s="12"/>
      <c r="F244" s="13"/>
      <c r="G244" s="13"/>
      <c r="H244" s="13"/>
    </row>
    <row r="245" spans="1:8" s="10" customFormat="1" ht="15" customHeight="1" x14ac:dyDescent="0.35">
      <c r="A245" s="9"/>
      <c r="B245" s="6"/>
      <c r="C245" s="11"/>
      <c r="D245" s="11"/>
      <c r="E245" s="12"/>
      <c r="F245" s="13"/>
      <c r="G245" s="13"/>
      <c r="H245" s="13"/>
    </row>
    <row r="246" spans="1:8" s="10" customFormat="1" ht="15" customHeight="1" x14ac:dyDescent="0.35">
      <c r="A246" s="9"/>
      <c r="B246" s="6"/>
      <c r="C246" s="11"/>
      <c r="D246" s="11"/>
      <c r="E246" s="12"/>
      <c r="F246" s="13"/>
      <c r="G246" s="13"/>
      <c r="H246" s="13"/>
    </row>
    <row r="247" spans="1:8" s="10" customFormat="1" ht="15" customHeight="1" x14ac:dyDescent="0.35">
      <c r="A247" s="9"/>
      <c r="B247" s="6"/>
      <c r="C247" s="11"/>
      <c r="D247" s="11"/>
      <c r="E247" s="12"/>
      <c r="F247" s="13"/>
      <c r="G247" s="13"/>
      <c r="H247" s="13"/>
    </row>
    <row r="248" spans="1:8" s="10" customFormat="1" ht="15" customHeight="1" x14ac:dyDescent="0.35">
      <c r="A248" s="9"/>
      <c r="B248" s="6"/>
      <c r="C248" s="11"/>
      <c r="D248" s="11"/>
      <c r="E248" s="12"/>
      <c r="F248" s="13"/>
      <c r="G248" s="13"/>
      <c r="H248" s="13"/>
    </row>
    <row r="249" spans="1:8" s="10" customFormat="1" ht="15" customHeight="1" x14ac:dyDescent="0.35">
      <c r="A249" s="9"/>
      <c r="B249" s="6"/>
      <c r="C249" s="11"/>
      <c r="D249" s="11"/>
      <c r="E249" s="12"/>
      <c r="F249" s="13"/>
      <c r="G249" s="13"/>
      <c r="H249" s="13"/>
    </row>
    <row r="250" spans="1:8" s="10" customFormat="1" ht="15" customHeight="1" x14ac:dyDescent="0.35">
      <c r="A250" s="9"/>
      <c r="B250" s="6"/>
      <c r="C250" s="11"/>
      <c r="D250" s="11"/>
      <c r="E250" s="12"/>
      <c r="F250" s="13"/>
      <c r="G250" s="13"/>
      <c r="H250" s="13"/>
    </row>
    <row r="251" spans="1:8" s="10" customFormat="1" ht="15" customHeight="1" x14ac:dyDescent="0.35">
      <c r="A251" s="9"/>
      <c r="B251" s="6"/>
      <c r="C251" s="11"/>
      <c r="D251" s="11"/>
      <c r="E251" s="12"/>
      <c r="F251" s="13"/>
      <c r="G251" s="13"/>
      <c r="H251" s="13"/>
    </row>
    <row r="252" spans="1:8" s="10" customFormat="1" ht="15" customHeight="1" x14ac:dyDescent="0.35">
      <c r="A252" s="9"/>
      <c r="B252" s="6"/>
      <c r="C252" s="11"/>
      <c r="D252" s="11"/>
      <c r="E252" s="12"/>
      <c r="F252" s="13"/>
      <c r="G252" s="13"/>
      <c r="H252" s="13"/>
    </row>
    <row r="253" spans="1:8" s="10" customFormat="1" ht="15" customHeight="1" x14ac:dyDescent="0.35">
      <c r="A253" s="9"/>
      <c r="B253" s="6"/>
      <c r="C253" s="11"/>
      <c r="D253" s="11"/>
      <c r="E253" s="12"/>
      <c r="F253" s="13"/>
      <c r="G253" s="13"/>
      <c r="H253" s="13"/>
    </row>
    <row r="254" spans="1:8" s="10" customFormat="1" ht="15" customHeight="1" x14ac:dyDescent="0.35">
      <c r="A254" s="9"/>
      <c r="B254" s="6"/>
      <c r="C254" s="11"/>
      <c r="D254" s="11"/>
      <c r="E254" s="12"/>
      <c r="F254" s="13"/>
      <c r="G254" s="13"/>
      <c r="H254" s="13"/>
    </row>
    <row r="255" spans="1:8" s="10" customFormat="1" ht="15" customHeight="1" x14ac:dyDescent="0.35">
      <c r="A255" s="9"/>
      <c r="B255" s="6"/>
      <c r="C255" s="11"/>
      <c r="D255" s="11"/>
      <c r="E255" s="12"/>
      <c r="F255" s="13"/>
      <c r="G255" s="13"/>
      <c r="H255" s="13"/>
    </row>
    <row r="256" spans="1:8" s="10" customFormat="1" ht="15" customHeight="1" x14ac:dyDescent="0.35">
      <c r="A256" s="9"/>
      <c r="B256" s="6"/>
      <c r="C256" s="11"/>
      <c r="D256" s="11"/>
      <c r="E256" s="12"/>
      <c r="F256" s="13"/>
      <c r="G256" s="13"/>
      <c r="H256" s="13"/>
    </row>
    <row r="257" spans="1:8" s="10" customFormat="1" ht="15" customHeight="1" x14ac:dyDescent="0.35">
      <c r="A257" s="9"/>
      <c r="B257" s="6"/>
      <c r="C257" s="11"/>
      <c r="D257" s="11"/>
      <c r="E257" s="12"/>
      <c r="F257" s="13"/>
      <c r="G257" s="13"/>
      <c r="H257" s="13"/>
    </row>
    <row r="258" spans="1:8" s="10" customFormat="1" ht="15" customHeight="1" x14ac:dyDescent="0.35">
      <c r="A258" s="9"/>
      <c r="B258" s="6"/>
      <c r="C258" s="11"/>
      <c r="D258" s="11"/>
      <c r="E258" s="12"/>
      <c r="F258" s="13"/>
      <c r="G258" s="13"/>
      <c r="H258" s="13"/>
    </row>
    <row r="259" spans="1:8" s="10" customFormat="1" ht="15" customHeight="1" x14ac:dyDescent="0.35">
      <c r="A259" s="9"/>
      <c r="B259" s="6"/>
      <c r="C259" s="11"/>
      <c r="D259" s="11"/>
      <c r="E259" s="12"/>
      <c r="F259" s="13"/>
      <c r="G259" s="13"/>
      <c r="H259" s="13"/>
    </row>
    <row r="260" spans="1:8" s="10" customFormat="1" ht="15" customHeight="1" x14ac:dyDescent="0.35">
      <c r="A260" s="9"/>
      <c r="B260" s="6"/>
      <c r="C260" s="11"/>
      <c r="D260" s="11"/>
      <c r="E260" s="12"/>
      <c r="F260" s="13"/>
      <c r="G260" s="13"/>
      <c r="H260" s="13"/>
    </row>
    <row r="261" spans="1:8" s="10" customFormat="1" ht="15" customHeight="1" x14ac:dyDescent="0.35">
      <c r="A261" s="9"/>
      <c r="B261" s="6"/>
      <c r="C261" s="11"/>
      <c r="D261" s="11"/>
      <c r="E261" s="12"/>
      <c r="F261" s="13"/>
      <c r="G261" s="13"/>
      <c r="H261" s="13"/>
    </row>
    <row r="262" spans="1:8" s="10" customFormat="1" ht="15" customHeight="1" x14ac:dyDescent="0.35">
      <c r="A262" s="9"/>
      <c r="B262" s="6"/>
      <c r="C262" s="11"/>
      <c r="D262" s="11"/>
      <c r="E262" s="12"/>
      <c r="F262" s="13"/>
      <c r="G262" s="13"/>
      <c r="H262" s="13"/>
    </row>
    <row r="263" spans="1:8" s="10" customFormat="1" ht="15" customHeight="1" x14ac:dyDescent="0.35">
      <c r="A263" s="9"/>
      <c r="B263" s="6"/>
      <c r="C263" s="11"/>
      <c r="D263" s="11"/>
      <c r="E263" s="12"/>
      <c r="F263" s="13"/>
      <c r="G263" s="13"/>
      <c r="H263" s="13"/>
    </row>
    <row r="264" spans="1:8" s="10" customFormat="1" ht="15" customHeight="1" x14ac:dyDescent="0.35">
      <c r="A264" s="9"/>
      <c r="B264" s="6"/>
      <c r="C264" s="11"/>
      <c r="D264" s="11"/>
      <c r="E264" s="12"/>
      <c r="F264" s="13"/>
      <c r="G264" s="13"/>
      <c r="H264" s="13"/>
    </row>
    <row r="265" spans="1:8" s="10" customFormat="1" ht="15" customHeight="1" x14ac:dyDescent="0.35">
      <c r="A265" s="9"/>
      <c r="B265" s="6"/>
      <c r="C265" s="11"/>
      <c r="D265" s="11"/>
      <c r="E265" s="12"/>
      <c r="F265" s="13"/>
      <c r="G265" s="13"/>
      <c r="H265" s="13"/>
    </row>
    <row r="266" spans="1:8" s="10" customFormat="1" ht="15" customHeight="1" x14ac:dyDescent="0.35">
      <c r="A266" s="9"/>
      <c r="B266" s="6"/>
      <c r="C266" s="11"/>
      <c r="D266" s="11"/>
      <c r="E266" s="12"/>
      <c r="F266" s="13"/>
      <c r="G266" s="13"/>
      <c r="H266" s="13"/>
    </row>
    <row r="267" spans="1:8" s="10" customFormat="1" ht="15" customHeight="1" x14ac:dyDescent="0.35">
      <c r="A267" s="9"/>
      <c r="B267" s="6"/>
      <c r="C267" s="11"/>
      <c r="D267" s="11"/>
      <c r="E267" s="12"/>
      <c r="F267" s="13"/>
      <c r="G267" s="13"/>
      <c r="H267" s="13"/>
    </row>
    <row r="268" spans="1:8" s="10" customFormat="1" ht="15" customHeight="1" x14ac:dyDescent="0.35">
      <c r="A268" s="9"/>
      <c r="B268" s="6"/>
      <c r="C268" s="11"/>
      <c r="D268" s="11"/>
      <c r="E268" s="12"/>
      <c r="F268" s="13"/>
      <c r="G268" s="13"/>
      <c r="H268" s="13"/>
    </row>
    <row r="269" spans="1:8" s="10" customFormat="1" ht="15" customHeight="1" x14ac:dyDescent="0.35">
      <c r="A269" s="9"/>
      <c r="B269" s="6"/>
      <c r="C269" s="11"/>
      <c r="D269" s="11"/>
      <c r="E269" s="12"/>
      <c r="F269" s="13"/>
      <c r="G269" s="13"/>
      <c r="H269" s="13"/>
    </row>
    <row r="270" spans="1:8" s="10" customFormat="1" ht="15" customHeight="1" x14ac:dyDescent="0.35">
      <c r="A270" s="9"/>
      <c r="B270" s="6"/>
      <c r="C270" s="11"/>
      <c r="D270" s="11"/>
      <c r="E270" s="12"/>
      <c r="F270" s="13"/>
      <c r="G270" s="13"/>
      <c r="H270" s="13"/>
    </row>
    <row r="271" spans="1:8" s="10" customFormat="1" ht="15" customHeight="1" x14ac:dyDescent="0.35">
      <c r="A271" s="9"/>
      <c r="B271" s="6"/>
      <c r="C271" s="11"/>
      <c r="D271" s="11"/>
      <c r="E271" s="12"/>
      <c r="F271" s="13"/>
      <c r="G271" s="13"/>
      <c r="H271" s="13"/>
    </row>
    <row r="272" spans="1:8" s="10" customFormat="1" ht="15" customHeight="1" x14ac:dyDescent="0.35">
      <c r="A272" s="9"/>
      <c r="B272" s="6"/>
      <c r="C272" s="11"/>
      <c r="D272" s="11"/>
      <c r="E272" s="12"/>
      <c r="F272" s="13"/>
      <c r="G272" s="13"/>
      <c r="H272" s="13"/>
    </row>
    <row r="273" spans="1:8" s="10" customFormat="1" ht="15" customHeight="1" x14ac:dyDescent="0.35">
      <c r="A273" s="9"/>
      <c r="B273" s="6"/>
      <c r="C273" s="11"/>
      <c r="D273" s="11"/>
      <c r="E273" s="12"/>
      <c r="F273" s="13"/>
      <c r="G273" s="13"/>
      <c r="H273" s="13"/>
    </row>
    <row r="274" spans="1:8" s="10" customFormat="1" ht="15" customHeight="1" x14ac:dyDescent="0.35">
      <c r="A274" s="9"/>
      <c r="B274" s="6"/>
      <c r="C274" s="11"/>
      <c r="D274" s="11"/>
      <c r="E274" s="12"/>
      <c r="F274" s="13"/>
      <c r="G274" s="13"/>
      <c r="H274" s="13"/>
    </row>
    <row r="275" spans="1:8" s="10" customFormat="1" ht="15" customHeight="1" x14ac:dyDescent="0.35">
      <c r="A275" s="9"/>
      <c r="B275" s="6"/>
      <c r="C275" s="11"/>
      <c r="D275" s="11"/>
      <c r="E275" s="12"/>
      <c r="F275" s="13"/>
      <c r="G275" s="13"/>
      <c r="H275" s="13"/>
    </row>
    <row r="276" spans="1:8" s="10" customFormat="1" ht="15" customHeight="1" x14ac:dyDescent="0.35">
      <c r="A276" s="9"/>
      <c r="B276" s="6"/>
      <c r="C276" s="11"/>
      <c r="D276" s="11"/>
      <c r="E276" s="12"/>
      <c r="F276" s="13"/>
      <c r="G276" s="13"/>
      <c r="H276" s="13"/>
    </row>
    <row r="277" spans="1:8" s="10" customFormat="1" ht="15" customHeight="1" x14ac:dyDescent="0.35">
      <c r="A277" s="9"/>
      <c r="B277" s="6"/>
      <c r="C277" s="11"/>
      <c r="D277" s="11"/>
      <c r="E277" s="12"/>
      <c r="F277" s="13"/>
      <c r="G277" s="13"/>
      <c r="H277" s="13"/>
    </row>
    <row r="278" spans="1:8" s="10" customFormat="1" ht="15" customHeight="1" x14ac:dyDescent="0.35">
      <c r="A278" s="9"/>
      <c r="B278" s="6"/>
      <c r="C278" s="11"/>
      <c r="D278" s="11"/>
      <c r="E278" s="12"/>
      <c r="F278" s="13"/>
      <c r="G278" s="13"/>
      <c r="H278" s="13"/>
    </row>
    <row r="279" spans="1:8" s="10" customFormat="1" ht="15" customHeight="1" x14ac:dyDescent="0.35">
      <c r="A279" s="9"/>
      <c r="B279" s="6"/>
      <c r="C279" s="11"/>
      <c r="D279" s="11"/>
      <c r="E279" s="12"/>
      <c r="F279" s="13"/>
      <c r="G279" s="13"/>
      <c r="H279" s="13"/>
    </row>
    <row r="280" spans="1:8" s="10" customFormat="1" ht="15" customHeight="1" x14ac:dyDescent="0.35">
      <c r="A280" s="9"/>
      <c r="B280" s="6"/>
      <c r="C280" s="11"/>
      <c r="D280" s="11"/>
      <c r="E280" s="12"/>
      <c r="F280" s="13"/>
      <c r="G280" s="13"/>
      <c r="H280" s="13"/>
    </row>
    <row r="281" spans="1:8" s="10" customFormat="1" ht="15" customHeight="1" x14ac:dyDescent="0.35">
      <c r="A281" s="9"/>
      <c r="B281" s="6"/>
      <c r="C281" s="11"/>
      <c r="D281" s="11"/>
      <c r="E281" s="12"/>
      <c r="F281" s="13"/>
      <c r="G281" s="13"/>
      <c r="H281" s="13"/>
    </row>
    <row r="282" spans="1:8" s="10" customFormat="1" ht="15" customHeight="1" x14ac:dyDescent="0.35">
      <c r="A282" s="9"/>
      <c r="B282" s="6"/>
      <c r="C282" s="11"/>
      <c r="D282" s="11"/>
      <c r="E282" s="12"/>
      <c r="F282" s="13"/>
      <c r="G282" s="13"/>
      <c r="H282" s="13"/>
    </row>
    <row r="283" spans="1:8" s="10" customFormat="1" ht="15" customHeight="1" x14ac:dyDescent="0.35">
      <c r="A283" s="9"/>
      <c r="B283" s="6"/>
      <c r="C283" s="11"/>
      <c r="D283" s="11"/>
      <c r="E283" s="12"/>
      <c r="F283" s="13"/>
      <c r="G283" s="13"/>
      <c r="H283" s="13"/>
    </row>
    <row r="284" spans="1:8" s="10" customFormat="1" ht="15" customHeight="1" x14ac:dyDescent="0.35">
      <c r="A284" s="9"/>
      <c r="B284" s="6"/>
      <c r="C284" s="11"/>
      <c r="D284" s="11"/>
      <c r="E284" s="12"/>
      <c r="F284" s="13"/>
      <c r="G284" s="13"/>
      <c r="H284" s="13"/>
    </row>
    <row r="285" spans="1:8" s="10" customFormat="1" ht="15" customHeight="1" x14ac:dyDescent="0.35">
      <c r="A285" s="9"/>
      <c r="B285" s="6"/>
      <c r="C285" s="11"/>
      <c r="D285" s="11"/>
      <c r="E285" s="12"/>
      <c r="F285" s="13"/>
      <c r="G285" s="13"/>
      <c r="H285" s="13"/>
    </row>
    <row r="286" spans="1:8" s="10" customFormat="1" ht="15" customHeight="1" x14ac:dyDescent="0.35">
      <c r="A286" s="9"/>
      <c r="B286" s="6"/>
      <c r="C286" s="11"/>
      <c r="D286" s="11"/>
      <c r="E286" s="12"/>
      <c r="F286" s="13"/>
      <c r="G286" s="13"/>
      <c r="H286" s="13"/>
    </row>
    <row r="287" spans="1:8" s="10" customFormat="1" ht="15" customHeight="1" x14ac:dyDescent="0.35">
      <c r="A287" s="9"/>
      <c r="B287" s="6"/>
      <c r="C287" s="11"/>
      <c r="D287" s="11"/>
      <c r="E287" s="12"/>
      <c r="F287" s="13"/>
      <c r="G287" s="13"/>
      <c r="H287" s="13"/>
    </row>
    <row r="288" spans="1:8" s="10" customFormat="1" ht="15" customHeight="1" x14ac:dyDescent="0.35">
      <c r="A288" s="9"/>
      <c r="B288" s="6"/>
      <c r="C288" s="11"/>
      <c r="D288" s="11"/>
      <c r="E288" s="12"/>
      <c r="F288" s="13"/>
      <c r="G288" s="13"/>
      <c r="H288" s="13"/>
    </row>
    <row r="289" spans="1:8" s="10" customFormat="1" ht="15" customHeight="1" x14ac:dyDescent="0.35">
      <c r="A289" s="9"/>
      <c r="B289" s="6"/>
      <c r="C289" s="11"/>
      <c r="D289" s="11"/>
      <c r="E289" s="12"/>
      <c r="F289" s="13"/>
      <c r="G289" s="13"/>
      <c r="H289" s="13"/>
    </row>
    <row r="290" spans="1:8" s="10" customFormat="1" ht="15" customHeight="1" x14ac:dyDescent="0.35">
      <c r="A290" s="9"/>
      <c r="B290" s="6"/>
      <c r="C290" s="11"/>
      <c r="D290" s="11"/>
      <c r="E290" s="12"/>
      <c r="F290" s="13"/>
      <c r="G290" s="13"/>
      <c r="H290" s="13"/>
    </row>
    <row r="291" spans="1:8" s="10" customFormat="1" ht="15" customHeight="1" x14ac:dyDescent="0.35">
      <c r="A291" s="9"/>
      <c r="B291" s="6"/>
      <c r="C291" s="11"/>
      <c r="D291" s="11"/>
      <c r="E291" s="12"/>
      <c r="F291" s="13"/>
      <c r="G291" s="13"/>
      <c r="H291" s="13"/>
    </row>
    <row r="292" spans="1:8" s="10" customFormat="1" ht="15" customHeight="1" x14ac:dyDescent="0.35">
      <c r="A292" s="9"/>
      <c r="B292" s="6"/>
      <c r="C292" s="11"/>
      <c r="D292" s="11"/>
      <c r="E292" s="12"/>
      <c r="F292" s="13"/>
      <c r="G292" s="13"/>
      <c r="H292" s="13"/>
    </row>
    <row r="293" spans="1:8" s="10" customFormat="1" ht="15" customHeight="1" x14ac:dyDescent="0.35">
      <c r="A293" s="9"/>
      <c r="B293" s="6"/>
      <c r="C293" s="11"/>
      <c r="D293" s="11"/>
      <c r="E293" s="12"/>
      <c r="F293" s="13"/>
      <c r="G293" s="13"/>
      <c r="H293" s="13"/>
    </row>
    <row r="294" spans="1:8" s="10" customFormat="1" ht="15" customHeight="1" x14ac:dyDescent="0.35">
      <c r="A294" s="9"/>
      <c r="B294" s="6"/>
      <c r="C294" s="11"/>
      <c r="D294" s="11"/>
      <c r="E294" s="12"/>
      <c r="F294" s="13"/>
      <c r="G294" s="13"/>
      <c r="H294" s="13"/>
    </row>
    <row r="295" spans="1:8" s="10" customFormat="1" ht="15" customHeight="1" x14ac:dyDescent="0.35">
      <c r="A295" s="9"/>
      <c r="B295" s="6"/>
      <c r="C295" s="11"/>
      <c r="D295" s="11"/>
      <c r="E295" s="12"/>
      <c r="F295" s="13"/>
      <c r="G295" s="13"/>
      <c r="H295" s="13"/>
    </row>
    <row r="296" spans="1:8" s="10" customFormat="1" ht="15" customHeight="1" x14ac:dyDescent="0.35">
      <c r="A296" s="9"/>
      <c r="B296" s="6"/>
      <c r="C296" s="11"/>
      <c r="D296" s="11"/>
      <c r="E296" s="12"/>
      <c r="F296" s="13"/>
      <c r="G296" s="13"/>
      <c r="H296" s="13"/>
    </row>
    <row r="297" spans="1:8" s="10" customFormat="1" ht="15" customHeight="1" x14ac:dyDescent="0.35">
      <c r="A297" s="9"/>
      <c r="B297" s="6"/>
      <c r="C297" s="11"/>
      <c r="D297" s="11"/>
      <c r="E297" s="12"/>
      <c r="F297" s="13"/>
      <c r="G297" s="13"/>
      <c r="H297" s="13"/>
    </row>
    <row r="298" spans="1:8" s="10" customFormat="1" ht="15" customHeight="1" x14ac:dyDescent="0.35">
      <c r="A298" s="9"/>
      <c r="B298" s="6"/>
      <c r="C298" s="11"/>
      <c r="D298" s="11"/>
      <c r="E298" s="12"/>
      <c r="F298" s="13"/>
      <c r="G298" s="13"/>
      <c r="H298" s="13"/>
    </row>
    <row r="299" spans="1:8" s="10" customFormat="1" ht="15" customHeight="1" x14ac:dyDescent="0.35">
      <c r="A299" s="9"/>
      <c r="B299" s="6"/>
      <c r="C299" s="11"/>
      <c r="D299" s="11"/>
      <c r="E299" s="12"/>
      <c r="F299" s="13"/>
      <c r="G299" s="13"/>
      <c r="H299" s="13"/>
    </row>
    <row r="300" spans="1:8" s="10" customFormat="1" ht="15" customHeight="1" x14ac:dyDescent="0.35">
      <c r="A300" s="9"/>
      <c r="B300" s="6"/>
      <c r="C300" s="11"/>
      <c r="D300" s="11"/>
      <c r="E300" s="12"/>
      <c r="F300" s="13"/>
      <c r="G300" s="13"/>
      <c r="H300" s="13"/>
    </row>
    <row r="301" spans="1:8" s="10" customFormat="1" ht="15" customHeight="1" x14ac:dyDescent="0.35">
      <c r="A301" s="9"/>
      <c r="B301" s="6"/>
      <c r="C301" s="11"/>
      <c r="D301" s="11"/>
      <c r="E301" s="12"/>
      <c r="F301" s="13"/>
      <c r="G301" s="13"/>
      <c r="H301" s="13"/>
    </row>
    <row r="302" spans="1:8" s="10" customFormat="1" ht="15" customHeight="1" x14ac:dyDescent="0.35">
      <c r="A302" s="9"/>
      <c r="B302" s="6"/>
      <c r="C302" s="11"/>
      <c r="D302" s="11"/>
      <c r="E302" s="12"/>
      <c r="F302" s="13"/>
      <c r="G302" s="13"/>
      <c r="H302" s="13"/>
    </row>
    <row r="303" spans="1:8" s="10" customFormat="1" ht="15" customHeight="1" x14ac:dyDescent="0.35">
      <c r="A303" s="9"/>
      <c r="B303" s="6"/>
      <c r="C303" s="11"/>
      <c r="D303" s="11"/>
      <c r="E303" s="12"/>
      <c r="F303" s="13"/>
      <c r="G303" s="13"/>
      <c r="H303" s="13"/>
    </row>
    <row r="304" spans="1:8" s="10" customFormat="1" ht="15" customHeight="1" x14ac:dyDescent="0.35">
      <c r="A304" s="9"/>
      <c r="B304" s="6"/>
      <c r="C304" s="11"/>
      <c r="D304" s="11"/>
      <c r="E304" s="12"/>
      <c r="F304" s="13"/>
      <c r="G304" s="13"/>
      <c r="H304" s="13"/>
    </row>
    <row r="305" spans="1:8" s="10" customFormat="1" ht="15" customHeight="1" x14ac:dyDescent="0.35">
      <c r="A305" s="9"/>
      <c r="B305" s="6"/>
      <c r="C305" s="11"/>
      <c r="D305" s="11"/>
      <c r="E305" s="12"/>
      <c r="F305" s="13"/>
      <c r="G305" s="13"/>
      <c r="H305" s="13"/>
    </row>
    <row r="306" spans="1:8" s="10" customFormat="1" ht="15" customHeight="1" x14ac:dyDescent="0.35">
      <c r="A306" s="9"/>
      <c r="B306" s="6"/>
      <c r="C306" s="11"/>
      <c r="D306" s="11"/>
      <c r="E306" s="12"/>
      <c r="F306" s="13"/>
      <c r="G306" s="13"/>
      <c r="H306" s="13"/>
    </row>
    <row r="307" spans="1:8" s="10" customFormat="1" ht="15" customHeight="1" x14ac:dyDescent="0.35">
      <c r="A307" s="9"/>
      <c r="B307" s="6"/>
      <c r="C307" s="11"/>
      <c r="D307" s="11"/>
      <c r="E307" s="12"/>
      <c r="F307" s="13"/>
      <c r="G307" s="13"/>
      <c r="H307" s="13"/>
    </row>
    <row r="308" spans="1:8" s="10" customFormat="1" ht="15" customHeight="1" x14ac:dyDescent="0.35">
      <c r="A308" s="9"/>
      <c r="B308" s="6"/>
      <c r="C308" s="11"/>
      <c r="D308" s="11"/>
      <c r="E308" s="12"/>
      <c r="F308" s="13"/>
      <c r="G308" s="13"/>
      <c r="H308" s="13"/>
    </row>
    <row r="309" spans="1:8" s="10" customFormat="1" ht="15" customHeight="1" x14ac:dyDescent="0.35">
      <c r="A309" s="9"/>
      <c r="B309" s="6"/>
      <c r="C309" s="11"/>
      <c r="D309" s="11"/>
      <c r="E309" s="12"/>
      <c r="F309" s="13"/>
      <c r="G309" s="13"/>
      <c r="H309" s="13"/>
    </row>
    <row r="310" spans="1:8" s="10" customFormat="1" ht="15" customHeight="1" x14ac:dyDescent="0.35">
      <c r="A310" s="9"/>
      <c r="B310" s="6"/>
      <c r="C310" s="11"/>
      <c r="D310" s="11"/>
      <c r="E310" s="12"/>
      <c r="F310" s="13"/>
      <c r="G310" s="13"/>
      <c r="H310" s="13"/>
    </row>
    <row r="311" spans="1:8" s="10" customFormat="1" ht="15" customHeight="1" x14ac:dyDescent="0.35">
      <c r="A311" s="9"/>
      <c r="B311" s="6"/>
      <c r="C311" s="11"/>
      <c r="D311" s="11"/>
      <c r="E311" s="12"/>
      <c r="F311" s="13"/>
      <c r="G311" s="13"/>
      <c r="H311" s="13"/>
    </row>
    <row r="312" spans="1:8" s="10" customFormat="1" ht="15" customHeight="1" x14ac:dyDescent="0.35">
      <c r="A312" s="9"/>
      <c r="B312" s="6"/>
      <c r="C312" s="11"/>
      <c r="D312" s="11"/>
      <c r="E312" s="12"/>
      <c r="F312" s="13"/>
      <c r="G312" s="13"/>
      <c r="H312" s="13"/>
    </row>
    <row r="313" spans="1:8" s="10" customFormat="1" ht="15" customHeight="1" x14ac:dyDescent="0.35">
      <c r="A313" s="9"/>
      <c r="B313" s="6"/>
      <c r="C313" s="11"/>
      <c r="D313" s="11"/>
      <c r="E313" s="12"/>
      <c r="F313" s="13"/>
      <c r="G313" s="13"/>
      <c r="H313" s="13"/>
    </row>
    <row r="314" spans="1:8" s="10" customFormat="1" ht="15" customHeight="1" x14ac:dyDescent="0.35">
      <c r="A314" s="9"/>
      <c r="B314" s="6"/>
      <c r="C314" s="11"/>
      <c r="D314" s="11"/>
      <c r="E314" s="12"/>
      <c r="F314" s="13"/>
      <c r="G314" s="13"/>
      <c r="H314" s="13"/>
    </row>
    <row r="315" spans="1:8" s="10" customFormat="1" ht="15" customHeight="1" x14ac:dyDescent="0.35">
      <c r="A315" s="9"/>
      <c r="B315" s="6"/>
      <c r="C315" s="11"/>
      <c r="D315" s="11"/>
      <c r="E315" s="12"/>
      <c r="F315" s="13"/>
      <c r="G315" s="13"/>
      <c r="H315" s="13"/>
    </row>
    <row r="316" spans="1:8" s="10" customFormat="1" ht="15" customHeight="1" x14ac:dyDescent="0.35">
      <c r="A316" s="9"/>
      <c r="B316" s="6"/>
      <c r="C316" s="11"/>
      <c r="D316" s="11"/>
      <c r="E316" s="12"/>
      <c r="F316" s="13"/>
      <c r="G316" s="13"/>
      <c r="H316" s="13"/>
    </row>
    <row r="317" spans="1:8" s="10" customFormat="1" ht="15" customHeight="1" x14ac:dyDescent="0.35">
      <c r="A317" s="9"/>
      <c r="B317" s="6"/>
      <c r="C317" s="11"/>
      <c r="D317" s="11"/>
      <c r="E317" s="12"/>
      <c r="F317" s="13"/>
      <c r="G317" s="13"/>
      <c r="H317" s="13"/>
    </row>
    <row r="318" spans="1:8" s="10" customFormat="1" ht="15" customHeight="1" x14ac:dyDescent="0.35">
      <c r="A318" s="9"/>
      <c r="B318" s="6"/>
      <c r="C318" s="11"/>
      <c r="D318" s="11"/>
      <c r="E318" s="12"/>
      <c r="F318" s="13"/>
      <c r="G318" s="13"/>
      <c r="H318" s="13"/>
    </row>
    <row r="319" spans="1:8" s="10" customFormat="1" ht="15" customHeight="1" x14ac:dyDescent="0.35">
      <c r="A319" s="9"/>
      <c r="B319" s="6"/>
      <c r="C319" s="11"/>
      <c r="D319" s="11"/>
      <c r="E319" s="12"/>
      <c r="F319" s="13"/>
      <c r="G319" s="13"/>
      <c r="H319" s="13"/>
    </row>
    <row r="320" spans="1:8" s="10" customFormat="1" ht="15" customHeight="1" x14ac:dyDescent="0.35">
      <c r="A320" s="9"/>
      <c r="B320" s="6"/>
      <c r="C320" s="11"/>
      <c r="D320" s="11"/>
      <c r="E320" s="12"/>
      <c r="F320" s="13"/>
      <c r="G320" s="13"/>
      <c r="H320" s="13"/>
    </row>
    <row r="321" spans="1:8" s="10" customFormat="1" ht="15" customHeight="1" x14ac:dyDescent="0.35">
      <c r="A321" s="9"/>
      <c r="B321" s="6"/>
      <c r="C321" s="11"/>
      <c r="D321" s="11"/>
      <c r="E321" s="12"/>
      <c r="F321" s="13"/>
      <c r="G321" s="13"/>
      <c r="H321" s="13"/>
    </row>
    <row r="322" spans="1:8" s="10" customFormat="1" ht="15" customHeight="1" x14ac:dyDescent="0.35">
      <c r="A322" s="9"/>
      <c r="B322" s="6"/>
      <c r="C322" s="11"/>
      <c r="D322" s="11"/>
      <c r="E322" s="12"/>
      <c r="F322" s="13"/>
      <c r="G322" s="13"/>
      <c r="H322" s="13"/>
    </row>
    <row r="323" spans="1:8" s="10" customFormat="1" ht="15" customHeight="1" x14ac:dyDescent="0.35">
      <c r="A323" s="9"/>
      <c r="B323" s="6"/>
      <c r="C323" s="11"/>
      <c r="D323" s="11"/>
      <c r="E323" s="12"/>
      <c r="F323" s="13"/>
      <c r="G323" s="13"/>
      <c r="H323" s="13"/>
    </row>
    <row r="324" spans="1:8" s="10" customFormat="1" ht="15" customHeight="1" x14ac:dyDescent="0.35">
      <c r="A324" s="9"/>
      <c r="B324" s="6"/>
      <c r="C324" s="11"/>
      <c r="D324" s="11"/>
      <c r="E324" s="12"/>
      <c r="F324" s="13"/>
      <c r="G324" s="13"/>
      <c r="H324" s="13"/>
    </row>
    <row r="325" spans="1:8" s="10" customFormat="1" ht="15" customHeight="1" x14ac:dyDescent="0.35">
      <c r="A325" s="9"/>
      <c r="B325" s="6"/>
      <c r="C325" s="11"/>
      <c r="D325" s="11"/>
      <c r="E325" s="12"/>
      <c r="F325" s="13"/>
      <c r="G325" s="13"/>
      <c r="H325" s="13"/>
    </row>
    <row r="326" spans="1:8" s="10" customFormat="1" ht="15" customHeight="1" x14ac:dyDescent="0.35">
      <c r="A326" s="9"/>
      <c r="B326" s="6"/>
      <c r="C326" s="11"/>
      <c r="D326" s="11"/>
      <c r="E326" s="12"/>
      <c r="F326" s="13"/>
      <c r="G326" s="13"/>
      <c r="H326" s="13"/>
    </row>
    <row r="327" spans="1:8" s="10" customFormat="1" ht="15" customHeight="1" x14ac:dyDescent="0.35">
      <c r="A327" s="9"/>
      <c r="B327" s="6"/>
      <c r="C327" s="11"/>
      <c r="D327" s="11"/>
      <c r="E327" s="12"/>
      <c r="F327" s="13"/>
      <c r="G327" s="13"/>
      <c r="H327" s="13"/>
    </row>
    <row r="328" spans="1:8" s="10" customFormat="1" ht="15" customHeight="1" x14ac:dyDescent="0.35">
      <c r="A328" s="9"/>
      <c r="B328" s="6"/>
      <c r="C328" s="11"/>
      <c r="D328" s="11"/>
      <c r="E328" s="12"/>
      <c r="F328" s="13"/>
      <c r="G328" s="13"/>
      <c r="H328" s="13"/>
    </row>
    <row r="329" spans="1:8" s="10" customFormat="1" ht="15" customHeight="1" x14ac:dyDescent="0.35">
      <c r="A329" s="9"/>
      <c r="B329" s="6"/>
      <c r="C329" s="11"/>
      <c r="D329" s="11"/>
      <c r="E329" s="12"/>
      <c r="F329" s="13"/>
      <c r="G329" s="13"/>
      <c r="H329" s="13"/>
    </row>
    <row r="330" spans="1:8" s="10" customFormat="1" ht="15" customHeight="1" x14ac:dyDescent="0.35">
      <c r="A330" s="9"/>
      <c r="B330" s="6"/>
      <c r="C330" s="11"/>
      <c r="D330" s="11"/>
      <c r="E330" s="12"/>
      <c r="F330" s="13"/>
      <c r="G330" s="13"/>
      <c r="H330" s="13"/>
    </row>
    <row r="331" spans="1:8" s="10" customFormat="1" ht="15" customHeight="1" x14ac:dyDescent="0.35">
      <c r="A331" s="9"/>
      <c r="B331" s="6"/>
      <c r="C331" s="11"/>
      <c r="D331" s="11"/>
      <c r="E331" s="12"/>
      <c r="F331" s="13"/>
      <c r="G331" s="13"/>
      <c r="H331" s="13"/>
    </row>
    <row r="332" spans="1:8" s="10" customFormat="1" ht="15" customHeight="1" x14ac:dyDescent="0.35">
      <c r="A332" s="9"/>
      <c r="B332" s="6"/>
      <c r="C332" s="11"/>
      <c r="D332" s="11"/>
      <c r="E332" s="12"/>
      <c r="F332" s="13"/>
      <c r="G332" s="13"/>
      <c r="H332" s="13"/>
    </row>
    <row r="333" spans="1:8" s="10" customFormat="1" ht="15" customHeight="1" x14ac:dyDescent="0.35">
      <c r="A333" s="9"/>
      <c r="B333" s="6"/>
      <c r="C333" s="11"/>
      <c r="D333" s="11"/>
      <c r="E333" s="12"/>
      <c r="F333" s="13"/>
      <c r="G333" s="13"/>
      <c r="H333" s="13"/>
    </row>
    <row r="334" spans="1:8" s="10" customFormat="1" ht="15" customHeight="1" x14ac:dyDescent="0.35">
      <c r="A334" s="9"/>
      <c r="B334" s="6"/>
      <c r="C334" s="11"/>
      <c r="D334" s="11"/>
      <c r="E334" s="12"/>
      <c r="F334" s="13"/>
      <c r="G334" s="13"/>
      <c r="H334" s="13"/>
    </row>
    <row r="335" spans="1:8" s="10" customFormat="1" ht="15" customHeight="1" x14ac:dyDescent="0.35">
      <c r="A335" s="9"/>
      <c r="B335" s="6"/>
      <c r="C335" s="11"/>
      <c r="D335" s="11"/>
      <c r="E335" s="12"/>
      <c r="F335" s="13"/>
      <c r="G335" s="13"/>
      <c r="H335" s="13"/>
    </row>
    <row r="336" spans="1:8" s="10" customFormat="1" ht="15" customHeight="1" x14ac:dyDescent="0.35">
      <c r="A336" s="9"/>
      <c r="B336" s="6"/>
      <c r="C336" s="11"/>
      <c r="D336" s="11"/>
      <c r="E336" s="12"/>
      <c r="F336" s="13"/>
      <c r="G336" s="13"/>
      <c r="H336" s="13"/>
    </row>
    <row r="337" spans="1:8" s="10" customFormat="1" ht="15" customHeight="1" x14ac:dyDescent="0.35">
      <c r="A337" s="9"/>
      <c r="B337" s="6"/>
      <c r="C337" s="11"/>
      <c r="D337" s="11"/>
      <c r="E337" s="12"/>
      <c r="F337" s="13"/>
      <c r="G337" s="13"/>
      <c r="H337" s="13"/>
    </row>
    <row r="338" spans="1:8" s="10" customFormat="1" ht="15" customHeight="1" x14ac:dyDescent="0.35">
      <c r="A338" s="9"/>
      <c r="B338" s="6"/>
      <c r="C338" s="11"/>
      <c r="D338" s="11"/>
      <c r="E338" s="12"/>
      <c r="F338" s="13"/>
      <c r="G338" s="13"/>
      <c r="H338" s="13"/>
    </row>
    <row r="339" spans="1:8" s="10" customFormat="1" ht="15" customHeight="1" x14ac:dyDescent="0.35">
      <c r="A339" s="9"/>
      <c r="B339" s="6"/>
      <c r="C339" s="11"/>
      <c r="D339" s="11"/>
      <c r="E339" s="12"/>
      <c r="F339" s="13"/>
      <c r="G339" s="13"/>
      <c r="H339" s="13"/>
    </row>
    <row r="340" spans="1:8" s="10" customFormat="1" ht="15" customHeight="1" x14ac:dyDescent="0.35">
      <c r="A340" s="9"/>
      <c r="B340" s="6"/>
      <c r="C340" s="11"/>
      <c r="D340" s="11"/>
      <c r="E340" s="12"/>
      <c r="F340" s="13"/>
      <c r="G340" s="13"/>
      <c r="H340" s="13"/>
    </row>
    <row r="341" spans="1:8" s="10" customFormat="1" ht="15" customHeight="1" x14ac:dyDescent="0.35">
      <c r="A341" s="9"/>
      <c r="B341" s="6"/>
      <c r="C341" s="11"/>
      <c r="D341" s="11"/>
      <c r="E341" s="12"/>
      <c r="F341" s="13"/>
      <c r="G341" s="13"/>
      <c r="H341" s="13"/>
    </row>
    <row r="342" spans="1:8" s="10" customFormat="1" ht="15" customHeight="1" x14ac:dyDescent="0.35">
      <c r="A342" s="9"/>
      <c r="B342" s="6"/>
      <c r="C342" s="11"/>
      <c r="D342" s="11"/>
      <c r="E342" s="12"/>
      <c r="F342" s="13"/>
      <c r="G342" s="13"/>
      <c r="H342" s="13"/>
    </row>
    <row r="343" spans="1:8" s="10" customFormat="1" ht="15" customHeight="1" x14ac:dyDescent="0.35">
      <c r="A343" s="9"/>
      <c r="B343" s="6"/>
      <c r="C343" s="11"/>
      <c r="D343" s="11"/>
      <c r="E343" s="12"/>
      <c r="F343" s="13"/>
      <c r="G343" s="13"/>
      <c r="H343" s="13"/>
    </row>
    <row r="344" spans="1:8" s="10" customFormat="1" ht="15" customHeight="1" x14ac:dyDescent="0.35">
      <c r="A344" s="9"/>
      <c r="B344" s="6"/>
      <c r="C344" s="11"/>
      <c r="D344" s="11"/>
      <c r="E344" s="12"/>
      <c r="F344" s="13"/>
      <c r="G344" s="13"/>
      <c r="H344" s="13"/>
    </row>
    <row r="345" spans="1:8" s="10" customFormat="1" ht="15" customHeight="1" x14ac:dyDescent="0.35">
      <c r="A345" s="9"/>
      <c r="B345" s="6"/>
      <c r="C345" s="11"/>
      <c r="D345" s="11"/>
      <c r="E345" s="12"/>
      <c r="F345" s="13"/>
      <c r="G345" s="13"/>
      <c r="H345" s="13"/>
    </row>
    <row r="346" spans="1:8" s="10" customFormat="1" ht="15" customHeight="1" x14ac:dyDescent="0.35">
      <c r="A346" s="9"/>
      <c r="B346" s="6"/>
      <c r="C346" s="11"/>
      <c r="D346" s="11"/>
      <c r="E346" s="12"/>
      <c r="F346" s="13"/>
      <c r="G346" s="13"/>
      <c r="H346" s="13"/>
    </row>
    <row r="347" spans="1:8" s="10" customFormat="1" ht="15" customHeight="1" x14ac:dyDescent="0.35">
      <c r="A347" s="9"/>
      <c r="B347" s="6"/>
      <c r="C347" s="11"/>
      <c r="D347" s="11"/>
      <c r="E347" s="12"/>
      <c r="F347" s="13"/>
      <c r="G347" s="13"/>
      <c r="H347" s="13"/>
    </row>
    <row r="348" spans="1:8" s="10" customFormat="1" ht="15" customHeight="1" x14ac:dyDescent="0.35">
      <c r="A348" s="9"/>
      <c r="B348" s="6"/>
      <c r="C348" s="11"/>
      <c r="D348" s="11"/>
      <c r="E348" s="12"/>
      <c r="F348" s="13"/>
      <c r="G348" s="13"/>
      <c r="H348" s="13"/>
    </row>
    <row r="349" spans="1:8" s="10" customFormat="1" ht="15" customHeight="1" x14ac:dyDescent="0.35">
      <c r="A349" s="9"/>
      <c r="B349" s="6"/>
      <c r="C349" s="11"/>
      <c r="D349" s="11"/>
      <c r="E349" s="12"/>
      <c r="F349" s="13"/>
      <c r="G349" s="13"/>
      <c r="H349" s="13"/>
    </row>
    <row r="350" spans="1:8" s="10" customFormat="1" ht="15" customHeight="1" x14ac:dyDescent="0.35">
      <c r="A350" s="9"/>
      <c r="B350" s="6"/>
      <c r="C350" s="11"/>
      <c r="D350" s="11"/>
      <c r="E350" s="12"/>
      <c r="F350" s="13"/>
      <c r="G350" s="13"/>
      <c r="H350" s="13"/>
    </row>
    <row r="351" spans="1:8" s="10" customFormat="1" ht="15" customHeight="1" x14ac:dyDescent="0.35">
      <c r="A351" s="9"/>
      <c r="B351" s="6"/>
      <c r="C351" s="11"/>
      <c r="D351" s="11"/>
      <c r="E351" s="12"/>
      <c r="F351" s="13"/>
      <c r="G351" s="13"/>
      <c r="H351" s="13"/>
    </row>
    <row r="352" spans="1:8" s="10" customFormat="1" ht="15" customHeight="1" x14ac:dyDescent="0.35">
      <c r="A352" s="9"/>
      <c r="B352" s="6"/>
      <c r="C352" s="11"/>
      <c r="D352" s="11"/>
      <c r="E352" s="12"/>
      <c r="F352" s="13"/>
      <c r="G352" s="13"/>
      <c r="H352" s="13"/>
    </row>
    <row r="353" spans="1:8" s="10" customFormat="1" ht="15" customHeight="1" x14ac:dyDescent="0.35">
      <c r="A353" s="9"/>
      <c r="B353" s="6"/>
      <c r="C353" s="11"/>
      <c r="D353" s="11"/>
      <c r="E353" s="12"/>
      <c r="F353" s="13"/>
      <c r="G353" s="13"/>
      <c r="H353" s="13"/>
    </row>
    <row r="354" spans="1:8" s="10" customFormat="1" ht="15" customHeight="1" x14ac:dyDescent="0.35">
      <c r="A354" s="9"/>
      <c r="B354" s="6"/>
      <c r="C354" s="11"/>
      <c r="D354" s="11"/>
      <c r="E354" s="12"/>
      <c r="F354" s="13"/>
      <c r="G354" s="13"/>
      <c r="H354" s="13"/>
    </row>
    <row r="355" spans="1:8" s="10" customFormat="1" ht="15" customHeight="1" x14ac:dyDescent="0.35">
      <c r="A355" s="9"/>
      <c r="B355" s="6"/>
      <c r="C355" s="11"/>
      <c r="D355" s="11"/>
      <c r="E355" s="12"/>
      <c r="F355" s="13"/>
      <c r="G355" s="13"/>
      <c r="H355" s="13"/>
    </row>
    <row r="356" spans="1:8" s="10" customFormat="1" ht="15" customHeight="1" x14ac:dyDescent="0.35">
      <c r="A356" s="9"/>
      <c r="B356" s="6"/>
      <c r="C356" s="11"/>
      <c r="D356" s="11"/>
      <c r="E356" s="12"/>
      <c r="F356" s="13"/>
      <c r="G356" s="13"/>
      <c r="H356" s="13"/>
    </row>
    <row r="357" spans="1:8" s="10" customFormat="1" ht="15" customHeight="1" x14ac:dyDescent="0.35">
      <c r="A357" s="9"/>
      <c r="B357" s="6"/>
      <c r="C357" s="11"/>
      <c r="D357" s="11"/>
      <c r="E357" s="12"/>
      <c r="F357" s="13"/>
      <c r="G357" s="13"/>
      <c r="H357" s="13"/>
    </row>
    <row r="358" spans="1:8" s="10" customFormat="1" ht="15" customHeight="1" x14ac:dyDescent="0.35">
      <c r="A358" s="9"/>
      <c r="B358" s="6"/>
      <c r="C358" s="11"/>
      <c r="D358" s="11"/>
      <c r="E358" s="12"/>
      <c r="F358" s="13"/>
      <c r="G358" s="13"/>
      <c r="H358" s="13"/>
    </row>
    <row r="359" spans="1:8" s="10" customFormat="1" ht="15" customHeight="1" x14ac:dyDescent="0.35">
      <c r="A359" s="9"/>
      <c r="B359" s="6"/>
      <c r="C359" s="11"/>
      <c r="D359" s="11"/>
      <c r="E359" s="12"/>
      <c r="F359" s="13"/>
      <c r="G359" s="13"/>
      <c r="H359" s="13"/>
    </row>
    <row r="360" spans="1:8" s="10" customFormat="1" ht="15" customHeight="1" x14ac:dyDescent="0.35">
      <c r="A360" s="9"/>
      <c r="B360" s="6"/>
      <c r="C360" s="11"/>
      <c r="D360" s="11"/>
      <c r="E360" s="12"/>
      <c r="F360" s="13"/>
      <c r="G360" s="13"/>
      <c r="H360" s="13"/>
    </row>
    <row r="361" spans="1:8" s="10" customFormat="1" ht="15" customHeight="1" x14ac:dyDescent="0.35">
      <c r="A361" s="9"/>
      <c r="B361" s="6"/>
      <c r="C361" s="11"/>
      <c r="D361" s="11"/>
      <c r="E361" s="12"/>
      <c r="F361" s="13"/>
      <c r="G361" s="13"/>
      <c r="H361" s="13"/>
    </row>
    <row r="362" spans="1:8" s="10" customFormat="1" ht="15" customHeight="1" x14ac:dyDescent="0.35">
      <c r="A362" s="9"/>
      <c r="B362" s="6"/>
      <c r="C362" s="11"/>
      <c r="D362" s="11"/>
      <c r="E362" s="12"/>
      <c r="F362" s="13"/>
      <c r="G362" s="13"/>
      <c r="H362" s="13"/>
    </row>
    <row r="363" spans="1:8" s="10" customFormat="1" ht="15" customHeight="1" x14ac:dyDescent="0.35">
      <c r="A363" s="9"/>
      <c r="B363" s="6"/>
      <c r="C363" s="11"/>
      <c r="D363" s="11"/>
      <c r="E363" s="12"/>
      <c r="F363" s="13"/>
      <c r="G363" s="13"/>
      <c r="H363" s="13"/>
    </row>
    <row r="364" spans="1:8" s="10" customFormat="1" ht="15" customHeight="1" x14ac:dyDescent="0.35">
      <c r="A364" s="9"/>
      <c r="B364" s="6"/>
      <c r="C364" s="11"/>
      <c r="D364" s="11"/>
      <c r="E364" s="12"/>
      <c r="F364" s="13"/>
      <c r="G364" s="13"/>
      <c r="H364" s="13"/>
    </row>
    <row r="365" spans="1:8" s="10" customFormat="1" ht="15" customHeight="1" x14ac:dyDescent="0.35">
      <c r="A365" s="9"/>
      <c r="B365" s="6"/>
      <c r="C365" s="11"/>
      <c r="D365" s="11"/>
      <c r="E365" s="12"/>
      <c r="F365" s="13"/>
      <c r="G365" s="13"/>
      <c r="H365" s="13"/>
    </row>
    <row r="366" spans="1:8" s="10" customFormat="1" ht="15" customHeight="1" x14ac:dyDescent="0.35">
      <c r="A366" s="9"/>
      <c r="B366" s="6"/>
      <c r="C366" s="11"/>
      <c r="D366" s="11"/>
      <c r="E366" s="12"/>
      <c r="F366" s="13"/>
      <c r="G366" s="13"/>
      <c r="H366" s="13"/>
    </row>
    <row r="367" spans="1:8" s="10" customFormat="1" ht="15" customHeight="1" x14ac:dyDescent="0.35">
      <c r="A367" s="9"/>
      <c r="B367" s="6"/>
      <c r="C367" s="11"/>
      <c r="D367" s="11"/>
      <c r="E367" s="12"/>
      <c r="F367" s="13"/>
      <c r="G367" s="13"/>
      <c r="H367" s="13"/>
    </row>
    <row r="368" spans="1:8" s="10" customFormat="1" ht="15" customHeight="1" x14ac:dyDescent="0.35">
      <c r="A368" s="9"/>
      <c r="B368" s="6"/>
      <c r="C368" s="11"/>
      <c r="D368" s="11"/>
      <c r="E368" s="12"/>
      <c r="F368" s="13"/>
      <c r="G368" s="13"/>
      <c r="H368" s="13"/>
    </row>
    <row r="369" spans="1:8" s="10" customFormat="1" ht="15" customHeight="1" x14ac:dyDescent="0.35">
      <c r="A369" s="9"/>
      <c r="B369" s="6"/>
      <c r="C369" s="11"/>
      <c r="D369" s="11"/>
      <c r="E369" s="12"/>
      <c r="F369" s="13"/>
      <c r="G369" s="13"/>
      <c r="H369" s="13"/>
    </row>
    <row r="370" spans="1:8" s="10" customFormat="1" ht="15" customHeight="1" x14ac:dyDescent="0.35">
      <c r="A370" s="9"/>
      <c r="B370" s="6"/>
      <c r="C370" s="11"/>
      <c r="D370" s="11"/>
      <c r="E370" s="12"/>
      <c r="F370" s="13"/>
      <c r="G370" s="13"/>
      <c r="H370" s="13"/>
    </row>
    <row r="371" spans="1:8" s="10" customFormat="1" ht="15" customHeight="1" x14ac:dyDescent="0.35">
      <c r="A371" s="9"/>
      <c r="B371" s="6"/>
      <c r="C371" s="11"/>
      <c r="D371" s="11"/>
      <c r="E371" s="12"/>
      <c r="F371" s="13"/>
      <c r="G371" s="13"/>
      <c r="H371" s="13"/>
    </row>
    <row r="372" spans="1:8" s="10" customFormat="1" ht="15" customHeight="1" x14ac:dyDescent="0.35">
      <c r="A372" s="9"/>
      <c r="B372" s="6"/>
      <c r="C372" s="11"/>
      <c r="D372" s="11"/>
      <c r="E372" s="12"/>
      <c r="F372" s="13"/>
      <c r="G372" s="13"/>
      <c r="H372" s="13"/>
    </row>
    <row r="373" spans="1:8" s="10" customFormat="1" ht="15" customHeight="1" x14ac:dyDescent="0.35">
      <c r="A373" s="9"/>
      <c r="B373" s="6"/>
      <c r="C373" s="11"/>
      <c r="D373" s="11"/>
      <c r="E373" s="12"/>
      <c r="F373" s="13"/>
      <c r="G373" s="13"/>
      <c r="H373" s="13"/>
    </row>
    <row r="374" spans="1:8" s="10" customFormat="1" ht="15" customHeight="1" x14ac:dyDescent="0.35">
      <c r="A374" s="9"/>
      <c r="B374" s="6"/>
      <c r="C374" s="11"/>
      <c r="D374" s="11"/>
      <c r="E374" s="12"/>
      <c r="F374" s="13"/>
      <c r="G374" s="13"/>
      <c r="H374" s="13"/>
    </row>
    <row r="375" spans="1:8" s="10" customFormat="1" ht="15" customHeight="1" x14ac:dyDescent="0.35">
      <c r="A375" s="9"/>
      <c r="B375" s="6"/>
      <c r="C375" s="11"/>
      <c r="D375" s="11"/>
      <c r="E375" s="12"/>
      <c r="F375" s="13"/>
      <c r="G375" s="13"/>
      <c r="H375" s="13"/>
    </row>
    <row r="376" spans="1:8" s="10" customFormat="1" ht="15" customHeight="1" x14ac:dyDescent="0.35">
      <c r="A376" s="9"/>
      <c r="B376" s="6"/>
      <c r="C376" s="11"/>
      <c r="D376" s="11"/>
      <c r="E376" s="12"/>
      <c r="F376" s="13"/>
      <c r="G376" s="13"/>
      <c r="H376" s="13"/>
    </row>
    <row r="377" spans="1:8" s="10" customFormat="1" ht="15" customHeight="1" x14ac:dyDescent="0.35">
      <c r="A377" s="9"/>
      <c r="B377" s="6"/>
      <c r="C377" s="11"/>
      <c r="D377" s="11"/>
      <c r="E377" s="12"/>
      <c r="F377" s="13"/>
      <c r="G377" s="13"/>
      <c r="H377" s="13"/>
    </row>
    <row r="378" spans="1:8" s="10" customFormat="1" ht="15" customHeight="1" x14ac:dyDescent="0.35">
      <c r="A378" s="9"/>
      <c r="B378" s="6"/>
      <c r="C378" s="11"/>
      <c r="D378" s="11"/>
      <c r="E378" s="12"/>
      <c r="F378" s="13"/>
      <c r="G378" s="13"/>
      <c r="H378" s="13"/>
    </row>
    <row r="379" spans="1:8" s="10" customFormat="1" ht="15" customHeight="1" x14ac:dyDescent="0.35">
      <c r="A379" s="9"/>
      <c r="B379" s="6"/>
      <c r="C379" s="11"/>
      <c r="D379" s="11"/>
      <c r="E379" s="12"/>
      <c r="F379" s="13"/>
      <c r="G379" s="13"/>
      <c r="H379" s="13"/>
    </row>
    <row r="380" spans="1:8" s="10" customFormat="1" ht="15" customHeight="1" x14ac:dyDescent="0.35">
      <c r="A380" s="9"/>
      <c r="B380" s="6"/>
      <c r="C380" s="11"/>
      <c r="D380" s="11"/>
      <c r="E380" s="12"/>
      <c r="F380" s="13"/>
      <c r="G380" s="13"/>
      <c r="H380" s="13"/>
    </row>
    <row r="381" spans="1:8" s="10" customFormat="1" ht="15" customHeight="1" x14ac:dyDescent="0.35">
      <c r="A381" s="9"/>
      <c r="B381" s="6"/>
      <c r="C381" s="11"/>
      <c r="D381" s="11"/>
      <c r="E381" s="12"/>
      <c r="F381" s="13"/>
      <c r="G381" s="13"/>
      <c r="H381" s="13"/>
    </row>
    <row r="382" spans="1:8" s="10" customFormat="1" ht="15" customHeight="1" x14ac:dyDescent="0.35">
      <c r="A382" s="9"/>
      <c r="B382" s="6"/>
      <c r="C382" s="11"/>
      <c r="D382" s="11"/>
      <c r="E382" s="12"/>
      <c r="F382" s="13"/>
      <c r="G382" s="13"/>
      <c r="H382" s="13"/>
    </row>
    <row r="383" spans="1:8" s="10" customFormat="1" ht="15" customHeight="1" x14ac:dyDescent="0.35">
      <c r="A383" s="9"/>
      <c r="B383" s="6"/>
      <c r="C383" s="11"/>
      <c r="D383" s="11"/>
      <c r="E383" s="12"/>
      <c r="F383" s="13"/>
      <c r="G383" s="13"/>
      <c r="H383" s="13"/>
    </row>
    <row r="384" spans="1:8" s="10" customFormat="1" ht="15" customHeight="1" x14ac:dyDescent="0.35">
      <c r="A384" s="9"/>
      <c r="B384" s="6"/>
      <c r="C384" s="11"/>
      <c r="D384" s="11"/>
      <c r="E384" s="12"/>
      <c r="F384" s="13"/>
      <c r="G384" s="13"/>
      <c r="H384" s="13"/>
    </row>
    <row r="385" spans="1:8" s="10" customFormat="1" ht="15" customHeight="1" x14ac:dyDescent="0.35">
      <c r="A385" s="9"/>
      <c r="B385" s="6"/>
      <c r="C385" s="11"/>
      <c r="D385" s="11"/>
      <c r="E385" s="12"/>
      <c r="F385" s="13"/>
      <c r="G385" s="13"/>
      <c r="H385" s="13"/>
    </row>
    <row r="386" spans="1:8" s="10" customFormat="1" ht="15" customHeight="1" x14ac:dyDescent="0.35">
      <c r="A386" s="9"/>
      <c r="B386" s="6"/>
      <c r="C386" s="11"/>
      <c r="D386" s="11"/>
      <c r="E386" s="12"/>
      <c r="F386" s="13"/>
      <c r="G386" s="13"/>
      <c r="H386" s="13"/>
    </row>
    <row r="387" spans="1:8" s="10" customFormat="1" ht="15" customHeight="1" x14ac:dyDescent="0.35">
      <c r="A387" s="9"/>
      <c r="B387" s="6"/>
      <c r="C387" s="11"/>
      <c r="D387" s="11"/>
      <c r="E387" s="12"/>
      <c r="F387" s="13"/>
      <c r="G387" s="13"/>
      <c r="H387" s="13"/>
    </row>
    <row r="388" spans="1:8" s="10" customFormat="1" ht="15" customHeight="1" x14ac:dyDescent="0.35">
      <c r="A388" s="9"/>
      <c r="B388" s="6"/>
      <c r="C388" s="11"/>
      <c r="D388" s="11"/>
      <c r="E388" s="12"/>
      <c r="F388" s="13"/>
      <c r="G388" s="13"/>
      <c r="H388" s="13"/>
    </row>
    <row r="389" spans="1:8" s="10" customFormat="1" ht="15" customHeight="1" x14ac:dyDescent="0.35">
      <c r="A389" s="9"/>
      <c r="B389" s="6"/>
      <c r="C389" s="11"/>
      <c r="D389" s="11"/>
      <c r="E389" s="12"/>
      <c r="F389" s="13"/>
      <c r="G389" s="13"/>
      <c r="H389" s="13"/>
    </row>
    <row r="390" spans="1:8" s="10" customFormat="1" ht="15" customHeight="1" x14ac:dyDescent="0.35">
      <c r="A390" s="9"/>
      <c r="B390" s="6"/>
      <c r="C390" s="11"/>
      <c r="D390" s="11"/>
      <c r="E390" s="12"/>
      <c r="F390" s="13"/>
      <c r="G390" s="13"/>
      <c r="H390" s="13"/>
    </row>
    <row r="391" spans="1:8" s="10" customFormat="1" ht="15" customHeight="1" x14ac:dyDescent="0.35">
      <c r="A391" s="9"/>
      <c r="B391" s="6"/>
      <c r="C391" s="11"/>
      <c r="D391" s="11"/>
      <c r="E391" s="12"/>
      <c r="F391" s="13"/>
      <c r="G391" s="13"/>
      <c r="H391" s="13"/>
    </row>
    <row r="392" spans="1:8" s="10" customFormat="1" ht="15" customHeight="1" x14ac:dyDescent="0.35">
      <c r="A392" s="9"/>
      <c r="B392" s="6"/>
      <c r="C392" s="11"/>
      <c r="D392" s="11"/>
      <c r="E392" s="12"/>
      <c r="F392" s="13"/>
      <c r="G392" s="13"/>
      <c r="H392" s="13"/>
    </row>
    <row r="393" spans="1:8" s="10" customFormat="1" ht="15" customHeight="1" x14ac:dyDescent="0.35">
      <c r="A393" s="9"/>
      <c r="B393" s="6"/>
      <c r="C393" s="11"/>
      <c r="D393" s="11"/>
      <c r="E393" s="12"/>
      <c r="F393" s="13"/>
      <c r="G393" s="13"/>
      <c r="H393" s="13"/>
    </row>
    <row r="394" spans="1:8" s="10" customFormat="1" ht="15" customHeight="1" x14ac:dyDescent="0.35">
      <c r="A394" s="9"/>
      <c r="B394" s="6"/>
      <c r="C394" s="11"/>
      <c r="D394" s="11"/>
      <c r="E394" s="12"/>
      <c r="F394" s="13"/>
      <c r="G394" s="13"/>
      <c r="H394" s="13"/>
    </row>
    <row r="395" spans="1:8" s="10" customFormat="1" ht="15" customHeight="1" x14ac:dyDescent="0.35">
      <c r="A395" s="9"/>
      <c r="B395" s="6"/>
      <c r="C395" s="11"/>
      <c r="D395" s="11"/>
      <c r="E395" s="12"/>
      <c r="F395" s="13"/>
      <c r="G395" s="13"/>
      <c r="H395" s="13"/>
    </row>
    <row r="396" spans="1:8" s="10" customFormat="1" ht="15" customHeight="1" x14ac:dyDescent="0.35">
      <c r="A396" s="9"/>
      <c r="B396" s="6"/>
      <c r="C396" s="11"/>
      <c r="D396" s="11"/>
      <c r="E396" s="12"/>
      <c r="F396" s="13"/>
      <c r="G396" s="13"/>
      <c r="H396" s="13"/>
    </row>
    <row r="397" spans="1:8" s="10" customFormat="1" ht="15" customHeight="1" x14ac:dyDescent="0.35">
      <c r="A397" s="9"/>
      <c r="B397" s="6"/>
      <c r="C397" s="11"/>
      <c r="D397" s="11"/>
      <c r="E397" s="12"/>
      <c r="F397" s="13"/>
      <c r="G397" s="13"/>
      <c r="H397" s="13"/>
    </row>
    <row r="398" spans="1:8" s="10" customFormat="1" ht="15" customHeight="1" x14ac:dyDescent="0.35">
      <c r="A398" s="9"/>
      <c r="B398" s="6"/>
      <c r="C398" s="11"/>
      <c r="D398" s="11"/>
      <c r="E398" s="12"/>
      <c r="F398" s="13"/>
      <c r="G398" s="13"/>
      <c r="H398" s="13"/>
    </row>
    <row r="399" spans="1:8" s="10" customFormat="1" ht="15" customHeight="1" x14ac:dyDescent="0.35">
      <c r="A399" s="9"/>
      <c r="B399" s="6"/>
      <c r="C399" s="11"/>
      <c r="D399" s="11"/>
      <c r="E399" s="12"/>
      <c r="F399" s="13"/>
      <c r="G399" s="13"/>
      <c r="H399" s="13"/>
    </row>
    <row r="400" spans="1:8" s="10" customFormat="1" ht="15" customHeight="1" x14ac:dyDescent="0.35">
      <c r="A400" s="9"/>
      <c r="B400" s="6"/>
      <c r="C400" s="11"/>
      <c r="D400" s="11"/>
      <c r="E400" s="12"/>
      <c r="F400" s="13"/>
      <c r="G400" s="13"/>
      <c r="H400" s="13"/>
    </row>
    <row r="401" spans="1:8" s="10" customFormat="1" ht="15" customHeight="1" x14ac:dyDescent="0.35">
      <c r="A401" s="9"/>
      <c r="B401" s="6"/>
      <c r="C401" s="11"/>
      <c r="D401" s="11"/>
      <c r="E401" s="12"/>
      <c r="F401" s="13"/>
      <c r="G401" s="13"/>
      <c r="H401" s="13"/>
    </row>
    <row r="402" spans="1:8" s="10" customFormat="1" ht="15" customHeight="1" x14ac:dyDescent="0.35">
      <c r="A402" s="9"/>
      <c r="B402" s="6"/>
      <c r="C402" s="11"/>
      <c r="D402" s="11"/>
      <c r="E402" s="12"/>
      <c r="F402" s="13"/>
      <c r="G402" s="13"/>
      <c r="H402" s="13"/>
    </row>
    <row r="403" spans="1:8" s="10" customFormat="1" ht="15" customHeight="1" x14ac:dyDescent="0.35">
      <c r="A403" s="9"/>
      <c r="B403" s="6"/>
      <c r="C403" s="11"/>
      <c r="D403" s="11"/>
      <c r="E403" s="12"/>
      <c r="F403" s="13"/>
      <c r="G403" s="13"/>
      <c r="H403" s="13"/>
    </row>
    <row r="404" spans="1:8" s="10" customFormat="1" ht="15" customHeight="1" x14ac:dyDescent="0.35">
      <c r="A404" s="9"/>
      <c r="B404" s="6"/>
      <c r="C404" s="11"/>
      <c r="D404" s="11"/>
      <c r="E404" s="12"/>
      <c r="F404" s="13"/>
      <c r="G404" s="13"/>
      <c r="H404" s="13"/>
    </row>
    <row r="405" spans="1:8" s="10" customFormat="1" ht="15" customHeight="1" x14ac:dyDescent="0.35">
      <c r="A405" s="9"/>
      <c r="B405" s="6"/>
      <c r="C405" s="11"/>
      <c r="D405" s="11"/>
      <c r="E405" s="12"/>
      <c r="F405" s="13"/>
      <c r="G405" s="13"/>
      <c r="H405" s="13"/>
    </row>
    <row r="406" spans="1:8" s="10" customFormat="1" ht="15" customHeight="1" x14ac:dyDescent="0.35">
      <c r="A406" s="9"/>
      <c r="B406" s="6"/>
      <c r="C406" s="11"/>
      <c r="D406" s="11"/>
      <c r="E406" s="12"/>
      <c r="F406" s="13"/>
      <c r="G406" s="13"/>
      <c r="H406" s="13"/>
    </row>
    <row r="407" spans="1:8" s="10" customFormat="1" ht="15" customHeight="1" x14ac:dyDescent="0.35">
      <c r="A407" s="9"/>
      <c r="B407" s="6"/>
      <c r="C407" s="11"/>
      <c r="D407" s="11"/>
      <c r="E407" s="12"/>
      <c r="F407" s="13"/>
      <c r="G407" s="13"/>
      <c r="H407" s="13"/>
    </row>
    <row r="408" spans="1:8" s="10" customFormat="1" ht="15" customHeight="1" x14ac:dyDescent="0.35">
      <c r="A408" s="9"/>
      <c r="B408" s="6"/>
      <c r="C408" s="11"/>
      <c r="D408" s="11"/>
      <c r="E408" s="12"/>
      <c r="F408" s="13"/>
      <c r="G408" s="13"/>
      <c r="H408" s="13"/>
    </row>
    <row r="409" spans="1:8" s="10" customFormat="1" ht="15" customHeight="1" x14ac:dyDescent="0.35">
      <c r="A409" s="9"/>
      <c r="B409" s="6"/>
      <c r="C409" s="11"/>
      <c r="D409" s="11"/>
      <c r="E409" s="12"/>
      <c r="F409" s="13"/>
      <c r="G409" s="13"/>
      <c r="H409" s="13"/>
    </row>
    <row r="410" spans="1:8" s="10" customFormat="1" ht="15" customHeight="1" x14ac:dyDescent="0.35">
      <c r="A410" s="9"/>
      <c r="B410" s="6"/>
      <c r="C410" s="11"/>
      <c r="D410" s="11"/>
      <c r="E410" s="12"/>
      <c r="F410" s="13"/>
      <c r="G410" s="13"/>
      <c r="H410" s="13"/>
    </row>
    <row r="411" spans="1:8" s="10" customFormat="1" ht="15" customHeight="1" x14ac:dyDescent="0.35">
      <c r="A411" s="9"/>
      <c r="B411" s="6"/>
      <c r="C411" s="11"/>
      <c r="D411" s="11"/>
      <c r="E411" s="12"/>
      <c r="F411" s="13"/>
      <c r="G411" s="13"/>
      <c r="H411" s="13"/>
    </row>
    <row r="412" spans="1:8" s="10" customFormat="1" ht="15" customHeight="1" x14ac:dyDescent="0.35">
      <c r="A412" s="9"/>
      <c r="B412" s="6"/>
      <c r="C412" s="11"/>
      <c r="D412" s="11"/>
      <c r="E412" s="12"/>
      <c r="F412" s="13"/>
      <c r="G412" s="13"/>
      <c r="H412" s="13"/>
    </row>
    <row r="413" spans="1:8" s="10" customFormat="1" ht="15" customHeight="1" x14ac:dyDescent="0.35">
      <c r="A413" s="9"/>
      <c r="B413" s="6"/>
      <c r="C413" s="11"/>
      <c r="D413" s="11"/>
      <c r="E413" s="12"/>
      <c r="F413" s="13"/>
      <c r="G413" s="13"/>
      <c r="H413" s="13"/>
    </row>
    <row r="414" spans="1:8" s="10" customFormat="1" ht="15" customHeight="1" x14ac:dyDescent="0.35">
      <c r="A414" s="9"/>
      <c r="B414" s="6"/>
      <c r="C414" s="11"/>
      <c r="D414" s="11"/>
      <c r="E414" s="12"/>
      <c r="F414" s="13"/>
      <c r="G414" s="13"/>
      <c r="H414" s="13"/>
    </row>
    <row r="415" spans="1:8" s="10" customFormat="1" ht="15" customHeight="1" x14ac:dyDescent="0.35">
      <c r="A415" s="9"/>
      <c r="B415" s="6"/>
      <c r="C415" s="11"/>
      <c r="D415" s="11"/>
      <c r="E415" s="12"/>
      <c r="F415" s="13"/>
      <c r="G415" s="13"/>
      <c r="H415" s="13"/>
    </row>
    <row r="416" spans="1:8" s="10" customFormat="1" ht="15" customHeight="1" x14ac:dyDescent="0.35">
      <c r="A416" s="9"/>
      <c r="B416" s="6"/>
      <c r="C416" s="11"/>
      <c r="D416" s="11"/>
      <c r="E416" s="12"/>
      <c r="F416" s="13"/>
      <c r="G416" s="13"/>
      <c r="H416" s="13"/>
    </row>
    <row r="417" spans="1:8" s="10" customFormat="1" ht="15" customHeight="1" x14ac:dyDescent="0.35">
      <c r="A417" s="9"/>
      <c r="B417" s="6"/>
      <c r="C417" s="11"/>
      <c r="D417" s="11"/>
      <c r="E417" s="12"/>
      <c r="F417" s="13"/>
      <c r="G417" s="13"/>
      <c r="H417" s="13"/>
    </row>
    <row r="418" spans="1:8" s="10" customFormat="1" ht="15" customHeight="1" x14ac:dyDescent="0.35">
      <c r="A418" s="9"/>
      <c r="B418" s="6"/>
      <c r="C418" s="11"/>
      <c r="D418" s="11"/>
      <c r="E418" s="12"/>
      <c r="F418" s="13"/>
      <c r="G418" s="13"/>
      <c r="H418" s="13"/>
    </row>
    <row r="419" spans="1:8" s="10" customFormat="1" ht="15" customHeight="1" x14ac:dyDescent="0.35">
      <c r="A419" s="9"/>
      <c r="B419" s="6"/>
      <c r="C419" s="11"/>
      <c r="D419" s="11"/>
      <c r="E419" s="12"/>
      <c r="F419" s="13"/>
      <c r="G419" s="13"/>
      <c r="H419" s="13"/>
    </row>
    <row r="420" spans="1:8" s="10" customFormat="1" ht="15" customHeight="1" x14ac:dyDescent="0.35">
      <c r="A420" s="9"/>
      <c r="B420" s="6"/>
      <c r="C420" s="11"/>
      <c r="D420" s="11"/>
      <c r="E420" s="12"/>
      <c r="F420" s="13"/>
      <c r="G420" s="13"/>
      <c r="H420" s="13"/>
    </row>
    <row r="421" spans="1:8" s="10" customFormat="1" ht="15" customHeight="1" x14ac:dyDescent="0.35">
      <c r="A421" s="9"/>
      <c r="B421" s="6"/>
      <c r="C421" s="11"/>
      <c r="D421" s="11"/>
      <c r="E421" s="12"/>
      <c r="F421" s="13"/>
      <c r="G421" s="13"/>
      <c r="H421" s="13"/>
    </row>
    <row r="422" spans="1:8" s="10" customFormat="1" ht="15" customHeight="1" x14ac:dyDescent="0.35">
      <c r="A422" s="9"/>
      <c r="B422" s="6"/>
      <c r="C422" s="11"/>
      <c r="D422" s="11"/>
      <c r="E422" s="12"/>
      <c r="F422" s="13"/>
      <c r="G422" s="13"/>
      <c r="H422" s="13"/>
    </row>
    <row r="423" spans="1:8" s="10" customFormat="1" ht="15" customHeight="1" x14ac:dyDescent="0.35">
      <c r="A423" s="9"/>
      <c r="B423" s="6"/>
      <c r="C423" s="11"/>
      <c r="D423" s="11"/>
      <c r="E423" s="12"/>
      <c r="F423" s="13"/>
      <c r="G423" s="13"/>
      <c r="H423" s="13"/>
    </row>
    <row r="424" spans="1:8" s="10" customFormat="1" ht="15" customHeight="1" x14ac:dyDescent="0.35">
      <c r="A424" s="9"/>
      <c r="B424" s="6"/>
      <c r="C424" s="11"/>
      <c r="D424" s="11"/>
      <c r="E424" s="12"/>
      <c r="F424" s="13"/>
      <c r="G424" s="13"/>
      <c r="H424" s="13"/>
    </row>
    <row r="425" spans="1:8" s="10" customFormat="1" ht="15" customHeight="1" x14ac:dyDescent="0.35">
      <c r="A425" s="9"/>
      <c r="B425" s="6"/>
      <c r="C425" s="11"/>
      <c r="D425" s="11"/>
      <c r="E425" s="12"/>
      <c r="F425" s="13"/>
      <c r="G425" s="13"/>
      <c r="H425" s="13"/>
    </row>
    <row r="426" spans="1:8" s="10" customFormat="1" ht="15" customHeight="1" x14ac:dyDescent="0.35">
      <c r="A426" s="9"/>
      <c r="B426" s="6"/>
      <c r="C426" s="11"/>
      <c r="D426" s="11"/>
      <c r="E426" s="12"/>
      <c r="F426" s="13"/>
      <c r="G426" s="13"/>
      <c r="H426" s="13"/>
    </row>
    <row r="427" spans="1:8" s="10" customFormat="1" ht="15" customHeight="1" x14ac:dyDescent="0.35">
      <c r="A427" s="9"/>
      <c r="B427" s="6"/>
      <c r="C427" s="11"/>
      <c r="D427" s="11"/>
      <c r="E427" s="12"/>
      <c r="F427" s="13"/>
      <c r="G427" s="13"/>
      <c r="H427" s="13"/>
    </row>
    <row r="428" spans="1:8" s="10" customFormat="1" ht="15" customHeight="1" x14ac:dyDescent="0.35">
      <c r="A428" s="9"/>
      <c r="B428" s="6"/>
      <c r="C428" s="11"/>
      <c r="D428" s="11"/>
      <c r="E428" s="12"/>
      <c r="F428" s="13"/>
      <c r="G428" s="13"/>
      <c r="H428" s="13"/>
    </row>
    <row r="429" spans="1:8" s="10" customFormat="1" ht="15" customHeight="1" x14ac:dyDescent="0.35">
      <c r="A429" s="9"/>
      <c r="B429" s="6"/>
      <c r="C429" s="11"/>
      <c r="D429" s="11"/>
      <c r="E429" s="12"/>
      <c r="F429" s="13"/>
      <c r="G429" s="13"/>
      <c r="H429" s="13"/>
    </row>
    <row r="430" spans="1:8" s="10" customFormat="1" ht="15" customHeight="1" x14ac:dyDescent="0.35">
      <c r="A430" s="9"/>
      <c r="B430" s="6"/>
      <c r="C430" s="11"/>
      <c r="D430" s="11"/>
      <c r="E430" s="12"/>
      <c r="F430" s="13"/>
      <c r="G430" s="13"/>
      <c r="H430" s="13"/>
    </row>
    <row r="431" spans="1:8" s="10" customFormat="1" ht="15" customHeight="1" x14ac:dyDescent="0.35">
      <c r="A431" s="9"/>
      <c r="B431" s="6"/>
      <c r="C431" s="11"/>
      <c r="D431" s="11"/>
      <c r="E431" s="12"/>
      <c r="F431" s="13"/>
      <c r="G431" s="13"/>
      <c r="H431" s="13"/>
    </row>
    <row r="432" spans="1:8" s="10" customFormat="1" ht="15" customHeight="1" x14ac:dyDescent="0.35">
      <c r="A432" s="9"/>
      <c r="B432" s="6"/>
      <c r="C432" s="11"/>
      <c r="D432" s="11"/>
      <c r="E432" s="12"/>
      <c r="F432" s="13"/>
      <c r="G432" s="13"/>
      <c r="H432" s="13"/>
    </row>
    <row r="433" spans="1:8" s="10" customFormat="1" ht="15" customHeight="1" x14ac:dyDescent="0.35">
      <c r="A433" s="9"/>
      <c r="B433" s="6"/>
      <c r="C433" s="11"/>
      <c r="D433" s="11"/>
      <c r="E433" s="12"/>
      <c r="F433" s="13"/>
      <c r="G433" s="13"/>
      <c r="H433" s="13"/>
    </row>
    <row r="434" spans="1:8" s="10" customFormat="1" ht="15" customHeight="1" x14ac:dyDescent="0.35">
      <c r="A434" s="9"/>
      <c r="B434" s="6"/>
      <c r="C434" s="11"/>
      <c r="D434" s="11"/>
      <c r="E434" s="12"/>
      <c r="F434" s="13"/>
      <c r="G434" s="13"/>
      <c r="H434" s="13"/>
    </row>
    <row r="435" spans="1:8" s="10" customFormat="1" ht="15" customHeight="1" x14ac:dyDescent="0.35">
      <c r="A435" s="9"/>
      <c r="B435" s="6"/>
      <c r="C435" s="11"/>
      <c r="D435" s="11"/>
      <c r="E435" s="12"/>
      <c r="F435" s="13"/>
      <c r="G435" s="13"/>
      <c r="H435" s="13"/>
    </row>
    <row r="436" spans="1:8" s="10" customFormat="1" ht="15" customHeight="1" x14ac:dyDescent="0.35">
      <c r="A436" s="9"/>
      <c r="B436" s="6"/>
      <c r="C436" s="11"/>
      <c r="D436" s="11"/>
      <c r="E436" s="12"/>
      <c r="F436" s="13"/>
      <c r="G436" s="13"/>
      <c r="H436" s="13"/>
    </row>
    <row r="437" spans="1:8" s="10" customFormat="1" ht="15" customHeight="1" x14ac:dyDescent="0.35">
      <c r="A437" s="9"/>
      <c r="B437" s="6"/>
      <c r="C437" s="11"/>
      <c r="D437" s="11"/>
      <c r="E437" s="12"/>
      <c r="F437" s="13"/>
      <c r="G437" s="13"/>
      <c r="H437" s="13"/>
    </row>
    <row r="438" spans="1:8" s="10" customFormat="1" ht="15" customHeight="1" x14ac:dyDescent="0.35">
      <c r="A438" s="9"/>
      <c r="B438" s="6"/>
      <c r="C438" s="11"/>
      <c r="D438" s="11"/>
      <c r="E438" s="12"/>
      <c r="F438" s="13"/>
      <c r="G438" s="13"/>
      <c r="H438" s="13"/>
    </row>
    <row r="439" spans="1:8" s="10" customFormat="1" ht="15" customHeight="1" x14ac:dyDescent="0.35">
      <c r="A439" s="9"/>
      <c r="B439" s="6"/>
      <c r="C439" s="11"/>
      <c r="D439" s="11"/>
      <c r="E439" s="12"/>
      <c r="F439" s="13"/>
      <c r="G439" s="13"/>
      <c r="H439" s="13"/>
    </row>
    <row r="440" spans="1:8" s="10" customFormat="1" ht="15" customHeight="1" x14ac:dyDescent="0.35">
      <c r="A440" s="9"/>
      <c r="B440" s="6"/>
      <c r="C440" s="11"/>
      <c r="D440" s="11"/>
      <c r="E440" s="12"/>
      <c r="F440" s="13"/>
      <c r="G440" s="13"/>
      <c r="H440" s="13"/>
    </row>
    <row r="441" spans="1:8" s="10" customFormat="1" ht="15" customHeight="1" x14ac:dyDescent="0.35">
      <c r="A441" s="9"/>
      <c r="B441" s="6"/>
      <c r="C441" s="11"/>
      <c r="D441" s="11"/>
      <c r="E441" s="12"/>
      <c r="F441" s="13"/>
      <c r="G441" s="13"/>
      <c r="H441" s="13"/>
    </row>
    <row r="442" spans="1:8" s="10" customFormat="1" ht="15" customHeight="1" x14ac:dyDescent="0.35">
      <c r="A442" s="9"/>
      <c r="B442" s="6"/>
      <c r="C442" s="11"/>
      <c r="D442" s="11"/>
      <c r="E442" s="12"/>
      <c r="F442" s="13"/>
      <c r="G442" s="13"/>
      <c r="H442" s="13"/>
    </row>
    <row r="443" spans="1:8" s="10" customFormat="1" ht="15" customHeight="1" x14ac:dyDescent="0.35">
      <c r="A443" s="9"/>
      <c r="B443" s="6"/>
      <c r="C443" s="11"/>
      <c r="D443" s="11"/>
      <c r="E443" s="12"/>
      <c r="F443" s="13"/>
      <c r="G443" s="13"/>
      <c r="H443" s="13"/>
    </row>
    <row r="444" spans="1:8" s="10" customFormat="1" ht="15" customHeight="1" x14ac:dyDescent="0.35">
      <c r="A444" s="9"/>
      <c r="B444" s="6"/>
      <c r="C444" s="11"/>
      <c r="D444" s="11"/>
      <c r="E444" s="12"/>
      <c r="F444" s="13"/>
      <c r="G444" s="13"/>
      <c r="H444" s="13"/>
    </row>
    <row r="445" spans="1:8" s="10" customFormat="1" ht="15" customHeight="1" x14ac:dyDescent="0.35">
      <c r="A445" s="9"/>
      <c r="B445" s="6"/>
      <c r="C445" s="11"/>
      <c r="D445" s="11"/>
      <c r="E445" s="12"/>
      <c r="F445" s="13"/>
      <c r="G445" s="13"/>
      <c r="H445" s="13"/>
    </row>
    <row r="446" spans="1:8" s="10" customFormat="1" ht="15" customHeight="1" x14ac:dyDescent="0.35">
      <c r="A446" s="9"/>
      <c r="B446" s="6"/>
      <c r="C446" s="11"/>
      <c r="D446" s="11"/>
      <c r="E446" s="12"/>
      <c r="F446" s="13"/>
      <c r="G446" s="13"/>
      <c r="H446" s="13"/>
    </row>
    <row r="447" spans="1:8" s="10" customFormat="1" ht="15" customHeight="1" x14ac:dyDescent="0.35">
      <c r="A447" s="9"/>
      <c r="B447" s="6"/>
      <c r="C447" s="11"/>
      <c r="D447" s="11"/>
      <c r="E447" s="12"/>
      <c r="F447" s="13"/>
      <c r="G447" s="13"/>
      <c r="H447" s="13"/>
    </row>
    <row r="448" spans="1:8" s="10" customFormat="1" ht="15" customHeight="1" x14ac:dyDescent="0.35">
      <c r="A448" s="9"/>
      <c r="B448" s="6"/>
      <c r="C448" s="11"/>
      <c r="D448" s="11"/>
      <c r="E448" s="12"/>
      <c r="F448" s="13"/>
      <c r="G448" s="13"/>
      <c r="H448" s="13"/>
    </row>
    <row r="449" spans="1:8" s="10" customFormat="1" ht="15" customHeight="1" x14ac:dyDescent="0.35">
      <c r="A449" s="9"/>
      <c r="B449" s="6"/>
      <c r="C449" s="11"/>
      <c r="D449" s="11"/>
      <c r="E449" s="12"/>
      <c r="F449" s="13"/>
      <c r="G449" s="13"/>
      <c r="H449" s="13"/>
    </row>
    <row r="450" spans="1:8" s="10" customFormat="1" ht="15" customHeight="1" x14ac:dyDescent="0.35">
      <c r="A450" s="9"/>
      <c r="B450" s="6"/>
      <c r="C450" s="11"/>
      <c r="D450" s="11"/>
      <c r="E450" s="12"/>
      <c r="F450" s="13"/>
      <c r="G450" s="13"/>
      <c r="H450" s="13"/>
    </row>
    <row r="451" spans="1:8" s="10" customFormat="1" ht="15" customHeight="1" x14ac:dyDescent="0.35">
      <c r="A451" s="9"/>
      <c r="B451" s="6"/>
      <c r="C451" s="11"/>
      <c r="D451" s="11"/>
      <c r="E451" s="12"/>
      <c r="F451" s="13"/>
      <c r="G451" s="13"/>
      <c r="H451" s="13"/>
    </row>
    <row r="452" spans="1:8" s="10" customFormat="1" ht="15" customHeight="1" x14ac:dyDescent="0.35">
      <c r="A452" s="9"/>
      <c r="B452" s="6"/>
      <c r="C452" s="11"/>
      <c r="D452" s="11"/>
      <c r="E452" s="12"/>
      <c r="F452" s="13"/>
      <c r="G452" s="13"/>
      <c r="H452" s="13"/>
    </row>
    <row r="453" spans="1:8" s="10" customFormat="1" ht="15" customHeight="1" x14ac:dyDescent="0.35">
      <c r="A453" s="9"/>
      <c r="B453" s="6"/>
      <c r="C453" s="11"/>
      <c r="D453" s="11"/>
      <c r="E453" s="12"/>
      <c r="F453" s="13"/>
      <c r="G453" s="13"/>
      <c r="H453" s="13"/>
    </row>
    <row r="454" spans="1:8" s="10" customFormat="1" ht="15" customHeight="1" x14ac:dyDescent="0.35">
      <c r="A454" s="9"/>
      <c r="B454" s="6"/>
      <c r="C454" s="11"/>
      <c r="D454" s="11"/>
      <c r="E454" s="12"/>
      <c r="F454" s="13"/>
      <c r="G454" s="13"/>
      <c r="H454" s="13"/>
    </row>
    <row r="455" spans="1:8" s="10" customFormat="1" ht="15" customHeight="1" x14ac:dyDescent="0.35">
      <c r="A455" s="9"/>
      <c r="B455" s="6"/>
      <c r="C455" s="11"/>
      <c r="D455" s="11"/>
      <c r="E455" s="12"/>
      <c r="F455" s="13"/>
      <c r="G455" s="13"/>
      <c r="H455" s="13"/>
    </row>
    <row r="456" spans="1:8" s="10" customFormat="1" ht="15" customHeight="1" x14ac:dyDescent="0.35">
      <c r="A456" s="9"/>
      <c r="B456" s="6"/>
      <c r="C456" s="11"/>
      <c r="D456" s="11"/>
      <c r="E456" s="12"/>
      <c r="F456" s="13"/>
      <c r="G456" s="13"/>
      <c r="H456" s="13"/>
    </row>
    <row r="457" spans="1:8" s="10" customFormat="1" ht="15" customHeight="1" x14ac:dyDescent="0.35">
      <c r="A457" s="9"/>
      <c r="B457" s="6"/>
      <c r="C457" s="11"/>
      <c r="D457" s="11"/>
      <c r="E457" s="12"/>
      <c r="F457" s="13"/>
      <c r="G457" s="13"/>
      <c r="H457" s="13"/>
    </row>
    <row r="458" spans="1:8" s="10" customFormat="1" ht="15" customHeight="1" x14ac:dyDescent="0.35">
      <c r="A458" s="9"/>
      <c r="B458" s="6"/>
      <c r="C458" s="11"/>
      <c r="D458" s="11"/>
      <c r="E458" s="12"/>
      <c r="F458" s="13"/>
      <c r="G458" s="13"/>
      <c r="H458" s="13"/>
    </row>
    <row r="459" spans="1:8" s="10" customFormat="1" ht="15" customHeight="1" x14ac:dyDescent="0.35">
      <c r="A459" s="9"/>
      <c r="B459" s="6"/>
      <c r="C459" s="11"/>
      <c r="D459" s="11"/>
      <c r="E459" s="12"/>
      <c r="F459" s="13"/>
      <c r="G459" s="13"/>
      <c r="H459" s="13"/>
    </row>
    <row r="460" spans="1:8" s="10" customFormat="1" ht="15" customHeight="1" x14ac:dyDescent="0.35">
      <c r="A460" s="9"/>
      <c r="B460" s="6"/>
      <c r="C460" s="11"/>
      <c r="D460" s="11"/>
      <c r="E460" s="12"/>
      <c r="F460" s="13"/>
      <c r="G460" s="13"/>
      <c r="H460" s="13"/>
    </row>
    <row r="461" spans="1:8" s="10" customFormat="1" ht="15" customHeight="1" x14ac:dyDescent="0.35">
      <c r="A461" s="9"/>
      <c r="B461" s="6"/>
      <c r="C461" s="11"/>
      <c r="D461" s="11"/>
      <c r="E461" s="12"/>
      <c r="F461" s="13"/>
      <c r="G461" s="13"/>
      <c r="H461" s="13"/>
    </row>
    <row r="462" spans="1:8" s="10" customFormat="1" ht="15" customHeight="1" x14ac:dyDescent="0.35">
      <c r="A462" s="9"/>
      <c r="B462" s="6"/>
      <c r="C462" s="11"/>
      <c r="D462" s="11"/>
      <c r="E462" s="12"/>
      <c r="F462" s="13"/>
      <c r="G462" s="13"/>
      <c r="H462" s="13"/>
    </row>
    <row r="463" spans="1:8" s="10" customFormat="1" ht="15" customHeight="1" x14ac:dyDescent="0.35">
      <c r="A463" s="9"/>
      <c r="B463" s="6"/>
      <c r="C463" s="11"/>
      <c r="D463" s="11"/>
      <c r="E463" s="12"/>
      <c r="F463" s="13"/>
      <c r="G463" s="13"/>
      <c r="H463" s="13"/>
    </row>
    <row r="464" spans="1:8" s="10" customFormat="1" ht="15" customHeight="1" x14ac:dyDescent="0.35">
      <c r="A464" s="9"/>
      <c r="B464" s="6"/>
      <c r="C464" s="11"/>
      <c r="D464" s="11"/>
      <c r="E464" s="12"/>
      <c r="F464" s="13"/>
      <c r="G464" s="13"/>
      <c r="H464" s="13"/>
    </row>
    <row r="465" spans="1:8" s="10" customFormat="1" ht="15" customHeight="1" x14ac:dyDescent="0.35">
      <c r="A465" s="9"/>
      <c r="B465" s="6"/>
      <c r="C465" s="11"/>
      <c r="D465" s="11"/>
      <c r="E465" s="12"/>
      <c r="F465" s="13"/>
      <c r="G465" s="13"/>
      <c r="H465" s="13"/>
    </row>
    <row r="466" spans="1:8" s="10" customFormat="1" ht="15" customHeight="1" x14ac:dyDescent="0.35">
      <c r="A466" s="9"/>
      <c r="B466" s="6"/>
      <c r="C466" s="11"/>
      <c r="D466" s="11"/>
      <c r="E466" s="12"/>
      <c r="F466" s="13"/>
      <c r="G466" s="13"/>
      <c r="H466" s="13"/>
    </row>
    <row r="467" spans="1:8" s="10" customFormat="1" ht="15" customHeight="1" x14ac:dyDescent="0.35">
      <c r="A467" s="9"/>
      <c r="B467" s="6"/>
      <c r="C467" s="11"/>
      <c r="D467" s="11"/>
      <c r="E467" s="12"/>
      <c r="F467" s="13"/>
      <c r="G467" s="13"/>
      <c r="H467" s="13"/>
    </row>
    <row r="468" spans="1:8" s="10" customFormat="1" ht="15" customHeight="1" x14ac:dyDescent="0.35">
      <c r="A468" s="9"/>
      <c r="B468" s="6"/>
      <c r="C468" s="11"/>
      <c r="D468" s="11"/>
      <c r="E468" s="12"/>
      <c r="F468" s="13"/>
      <c r="G468" s="13"/>
      <c r="H468" s="13"/>
    </row>
    <row r="469" spans="1:8" s="10" customFormat="1" ht="15" customHeight="1" x14ac:dyDescent="0.35">
      <c r="A469" s="9"/>
      <c r="B469" s="6"/>
      <c r="C469" s="11"/>
      <c r="D469" s="11"/>
      <c r="E469" s="12"/>
      <c r="F469" s="13"/>
      <c r="G469" s="13"/>
      <c r="H469" s="13"/>
    </row>
    <row r="470" spans="1:8" s="10" customFormat="1" ht="15" customHeight="1" x14ac:dyDescent="0.35">
      <c r="A470" s="9"/>
      <c r="B470" s="6"/>
      <c r="C470" s="11"/>
      <c r="D470" s="11"/>
      <c r="E470" s="12"/>
      <c r="F470" s="13"/>
      <c r="G470" s="13"/>
      <c r="H470" s="13"/>
    </row>
    <row r="471" spans="1:8" s="10" customFormat="1" ht="15" customHeight="1" x14ac:dyDescent="0.35">
      <c r="A471" s="9"/>
      <c r="B471" s="6"/>
      <c r="C471" s="11"/>
      <c r="D471" s="11"/>
      <c r="E471" s="12"/>
      <c r="F471" s="13"/>
      <c r="G471" s="13"/>
      <c r="H471" s="13"/>
    </row>
    <row r="472" spans="1:8" s="10" customFormat="1" ht="15" customHeight="1" x14ac:dyDescent="0.35">
      <c r="A472" s="9"/>
      <c r="B472" s="6"/>
      <c r="C472" s="11"/>
      <c r="D472" s="11"/>
      <c r="E472" s="12"/>
      <c r="F472" s="13"/>
      <c r="G472" s="13"/>
      <c r="H472" s="13"/>
    </row>
    <row r="473" spans="1:8" s="10" customFormat="1" ht="15" customHeight="1" x14ac:dyDescent="0.35">
      <c r="A473" s="9"/>
      <c r="B473" s="6"/>
      <c r="C473" s="11"/>
      <c r="D473" s="11"/>
      <c r="E473" s="12"/>
      <c r="F473" s="13"/>
      <c r="G473" s="13"/>
      <c r="H473" s="13"/>
    </row>
    <row r="474" spans="1:8" s="10" customFormat="1" ht="15" customHeight="1" x14ac:dyDescent="0.35">
      <c r="A474" s="9"/>
      <c r="B474" s="6"/>
      <c r="C474" s="11"/>
      <c r="D474" s="11"/>
      <c r="E474" s="12"/>
      <c r="F474" s="13"/>
      <c r="G474" s="13"/>
      <c r="H474" s="13"/>
    </row>
    <row r="475" spans="1:8" s="10" customFormat="1" ht="15" customHeight="1" x14ac:dyDescent="0.35">
      <c r="A475" s="9"/>
      <c r="B475" s="6"/>
      <c r="C475" s="11"/>
      <c r="D475" s="11"/>
      <c r="E475" s="12"/>
      <c r="F475" s="13"/>
      <c r="G475" s="13"/>
      <c r="H475" s="13"/>
    </row>
    <row r="476" spans="1:8" s="10" customFormat="1" ht="15" customHeight="1" x14ac:dyDescent="0.35">
      <c r="A476" s="9"/>
      <c r="B476" s="6"/>
      <c r="C476" s="11"/>
      <c r="D476" s="11"/>
      <c r="E476" s="12"/>
      <c r="F476" s="13"/>
      <c r="G476" s="13"/>
      <c r="H476" s="13"/>
    </row>
    <row r="477" spans="1:8" s="10" customFormat="1" ht="15" customHeight="1" x14ac:dyDescent="0.35">
      <c r="A477" s="9"/>
      <c r="B477" s="6"/>
      <c r="C477" s="11"/>
      <c r="D477" s="11"/>
      <c r="E477" s="12"/>
      <c r="F477" s="13"/>
      <c r="G477" s="13"/>
      <c r="H477" s="13"/>
    </row>
    <row r="478" spans="1:8" s="10" customFormat="1" ht="15" customHeight="1" x14ac:dyDescent="0.35">
      <c r="A478" s="9"/>
      <c r="B478" s="6"/>
      <c r="C478" s="11"/>
      <c r="D478" s="11"/>
      <c r="E478" s="12"/>
      <c r="F478" s="13"/>
      <c r="G478" s="13"/>
      <c r="H478" s="13"/>
    </row>
    <row r="479" spans="1:8" s="10" customFormat="1" ht="15" customHeight="1" x14ac:dyDescent="0.35">
      <c r="A479" s="9"/>
      <c r="B479" s="6"/>
      <c r="C479" s="11"/>
      <c r="D479" s="11"/>
      <c r="E479" s="12"/>
      <c r="F479" s="13"/>
      <c r="G479" s="13"/>
      <c r="H479" s="13"/>
    </row>
    <row r="480" spans="1:8" s="10" customFormat="1" ht="15" customHeight="1" x14ac:dyDescent="0.35">
      <c r="A480" s="9"/>
      <c r="B480" s="6"/>
      <c r="C480" s="11"/>
      <c r="D480" s="11"/>
      <c r="E480" s="12"/>
      <c r="F480" s="13"/>
      <c r="G480" s="13"/>
      <c r="H480" s="13"/>
    </row>
    <row r="481" spans="1:8" s="10" customFormat="1" ht="15" customHeight="1" x14ac:dyDescent="0.35">
      <c r="A481" s="9"/>
      <c r="B481" s="6"/>
      <c r="C481" s="11"/>
      <c r="D481" s="11"/>
      <c r="E481" s="12"/>
      <c r="F481" s="13"/>
      <c r="G481" s="13"/>
      <c r="H481" s="13"/>
    </row>
    <row r="482" spans="1:8" s="10" customFormat="1" ht="15" customHeight="1" x14ac:dyDescent="0.35">
      <c r="A482" s="9"/>
      <c r="B482" s="6"/>
      <c r="C482" s="11"/>
      <c r="D482" s="11"/>
      <c r="E482" s="12"/>
      <c r="F482" s="13"/>
      <c r="G482" s="13"/>
      <c r="H482" s="13"/>
    </row>
    <row r="483" spans="1:8" s="10" customFormat="1" ht="15" customHeight="1" x14ac:dyDescent="0.35">
      <c r="A483" s="9"/>
      <c r="B483" s="6"/>
      <c r="C483" s="11"/>
      <c r="D483" s="11"/>
      <c r="E483" s="12"/>
      <c r="F483" s="13"/>
      <c r="G483" s="13"/>
      <c r="H483" s="13"/>
    </row>
    <row r="484" spans="1:8" s="10" customFormat="1" ht="15" customHeight="1" x14ac:dyDescent="0.35">
      <c r="A484" s="9"/>
      <c r="B484" s="6"/>
      <c r="C484" s="11"/>
      <c r="D484" s="11"/>
      <c r="E484" s="12"/>
      <c r="F484" s="13"/>
      <c r="G484" s="13"/>
      <c r="H484" s="13"/>
    </row>
    <row r="485" spans="1:8" s="10" customFormat="1" ht="15" customHeight="1" x14ac:dyDescent="0.35">
      <c r="A485" s="9"/>
      <c r="B485" s="6"/>
      <c r="C485" s="11"/>
      <c r="D485" s="11"/>
      <c r="E485" s="12"/>
      <c r="F485" s="13"/>
      <c r="G485" s="13"/>
      <c r="H485" s="13"/>
    </row>
    <row r="486" spans="1:8" s="10" customFormat="1" ht="15" customHeight="1" x14ac:dyDescent="0.35">
      <c r="A486" s="9"/>
      <c r="B486" s="6"/>
      <c r="C486" s="11"/>
      <c r="D486" s="11"/>
      <c r="E486" s="12"/>
      <c r="F486" s="13"/>
      <c r="G486" s="13"/>
      <c r="H486" s="13"/>
    </row>
    <row r="487" spans="1:8" s="10" customFormat="1" ht="15" customHeight="1" x14ac:dyDescent="0.35">
      <c r="A487" s="9"/>
      <c r="B487" s="6"/>
      <c r="C487" s="11"/>
      <c r="D487" s="11"/>
      <c r="E487" s="12"/>
      <c r="F487" s="13"/>
      <c r="G487" s="13"/>
      <c r="H487" s="13"/>
    </row>
    <row r="488" spans="1:8" s="10" customFormat="1" ht="15" customHeight="1" x14ac:dyDescent="0.35">
      <c r="A488" s="9"/>
      <c r="B488" s="6"/>
      <c r="C488" s="11"/>
      <c r="D488" s="11"/>
      <c r="E488" s="12"/>
      <c r="F488" s="13"/>
      <c r="G488" s="13"/>
      <c r="H488" s="13"/>
    </row>
    <row r="489" spans="1:8" s="10" customFormat="1" ht="15" customHeight="1" x14ac:dyDescent="0.35">
      <c r="A489" s="9"/>
      <c r="B489" s="6"/>
      <c r="C489" s="11"/>
      <c r="D489" s="11"/>
      <c r="E489" s="12"/>
      <c r="F489" s="13"/>
      <c r="G489" s="13"/>
      <c r="H489" s="13"/>
    </row>
    <row r="490" spans="1:8" s="10" customFormat="1" ht="15" customHeight="1" x14ac:dyDescent="0.35">
      <c r="A490" s="9"/>
      <c r="B490" s="6"/>
      <c r="C490" s="11"/>
      <c r="D490" s="11"/>
      <c r="E490" s="12"/>
      <c r="F490" s="13"/>
      <c r="G490" s="13"/>
      <c r="H490" s="13"/>
    </row>
    <row r="491" spans="1:8" s="10" customFormat="1" ht="15" customHeight="1" x14ac:dyDescent="0.35">
      <c r="A491" s="9"/>
      <c r="B491" s="6"/>
      <c r="C491" s="11"/>
      <c r="D491" s="11"/>
      <c r="E491" s="12"/>
      <c r="F491" s="13"/>
      <c r="G491" s="13"/>
      <c r="H491" s="13"/>
    </row>
    <row r="492" spans="1:8" s="10" customFormat="1" ht="15" customHeight="1" x14ac:dyDescent="0.35">
      <c r="A492" s="9"/>
      <c r="B492" s="6"/>
      <c r="C492" s="11"/>
      <c r="D492" s="11"/>
      <c r="E492" s="12"/>
      <c r="F492" s="13"/>
      <c r="G492" s="13"/>
      <c r="H492" s="13"/>
    </row>
    <row r="493" spans="1:8" s="10" customFormat="1" ht="15" customHeight="1" x14ac:dyDescent="0.35">
      <c r="A493" s="9"/>
      <c r="B493" s="6"/>
      <c r="C493" s="11"/>
      <c r="D493" s="11"/>
      <c r="E493" s="12"/>
      <c r="F493" s="13"/>
      <c r="G493" s="13"/>
      <c r="H493" s="13"/>
    </row>
    <row r="494" spans="1:8" s="10" customFormat="1" ht="15" customHeight="1" x14ac:dyDescent="0.35">
      <c r="A494" s="9"/>
      <c r="B494" s="6"/>
      <c r="C494" s="11"/>
      <c r="D494" s="11"/>
      <c r="E494" s="12"/>
      <c r="F494" s="13"/>
      <c r="G494" s="13"/>
      <c r="H494" s="13"/>
    </row>
    <row r="495" spans="1:8" s="10" customFormat="1" ht="15" customHeight="1" x14ac:dyDescent="0.35">
      <c r="A495" s="9"/>
      <c r="B495" s="6"/>
      <c r="C495" s="11"/>
      <c r="D495" s="11"/>
      <c r="E495" s="12"/>
      <c r="F495" s="13"/>
      <c r="G495" s="13"/>
      <c r="H495" s="13"/>
    </row>
    <row r="496" spans="1:8" s="10" customFormat="1" ht="15" customHeight="1" x14ac:dyDescent="0.35">
      <c r="A496" s="9"/>
      <c r="B496" s="6"/>
      <c r="C496" s="11"/>
      <c r="D496" s="11"/>
      <c r="E496" s="12"/>
      <c r="F496" s="13"/>
      <c r="G496" s="13"/>
      <c r="H496" s="13"/>
    </row>
    <row r="497" spans="1:8" s="10" customFormat="1" ht="15" customHeight="1" x14ac:dyDescent="0.35">
      <c r="A497" s="9"/>
      <c r="B497" s="6"/>
      <c r="C497" s="11"/>
      <c r="D497" s="11"/>
      <c r="E497" s="12"/>
      <c r="F497" s="13"/>
      <c r="G497" s="13"/>
      <c r="H497" s="13"/>
    </row>
    <row r="498" spans="1:8" s="10" customFormat="1" ht="15" customHeight="1" x14ac:dyDescent="0.35">
      <c r="A498" s="9"/>
      <c r="B498" s="6"/>
      <c r="C498" s="11"/>
      <c r="D498" s="11"/>
      <c r="E498" s="12"/>
      <c r="F498" s="13"/>
      <c r="G498" s="13"/>
      <c r="H498" s="13"/>
    </row>
    <row r="499" spans="1:8" s="10" customFormat="1" ht="15" customHeight="1" x14ac:dyDescent="0.35">
      <c r="A499" s="9"/>
      <c r="B499" s="6"/>
      <c r="C499" s="11"/>
      <c r="D499" s="11"/>
      <c r="E499" s="12"/>
      <c r="F499" s="13"/>
      <c r="G499" s="13"/>
      <c r="H499" s="13"/>
    </row>
    <row r="500" spans="1:8" s="10" customFormat="1" ht="15" customHeight="1" x14ac:dyDescent="0.35">
      <c r="A500" s="9"/>
      <c r="B500" s="6"/>
      <c r="C500" s="11"/>
      <c r="D500" s="11"/>
      <c r="E500" s="12"/>
      <c r="F500" s="13"/>
      <c r="G500" s="13"/>
      <c r="H500" s="13"/>
    </row>
    <row r="501" spans="1:8" s="10" customFormat="1" ht="15" customHeight="1" x14ac:dyDescent="0.35">
      <c r="A501" s="9"/>
      <c r="B501" s="6"/>
      <c r="C501" s="11"/>
      <c r="D501" s="11"/>
      <c r="E501" s="12"/>
      <c r="F501" s="13"/>
      <c r="G501" s="13"/>
      <c r="H501" s="13"/>
    </row>
    <row r="502" spans="1:8" s="10" customFormat="1" ht="15" customHeight="1" x14ac:dyDescent="0.35">
      <c r="A502" s="9"/>
      <c r="B502" s="6"/>
      <c r="C502" s="11"/>
      <c r="D502" s="11"/>
      <c r="E502" s="12"/>
      <c r="F502" s="13"/>
      <c r="G502" s="13"/>
      <c r="H502" s="13"/>
    </row>
    <row r="503" spans="1:8" s="10" customFormat="1" ht="15" customHeight="1" x14ac:dyDescent="0.35">
      <c r="A503" s="9"/>
      <c r="B503" s="6"/>
      <c r="C503" s="11"/>
      <c r="D503" s="11"/>
      <c r="E503" s="12"/>
      <c r="F503" s="13"/>
      <c r="G503" s="13"/>
      <c r="H503" s="13"/>
    </row>
    <row r="504" spans="1:8" s="10" customFormat="1" ht="15" customHeight="1" x14ac:dyDescent="0.35">
      <c r="A504" s="9"/>
      <c r="B504" s="6"/>
      <c r="C504" s="11"/>
      <c r="D504" s="11"/>
      <c r="E504" s="12"/>
      <c r="F504" s="13"/>
      <c r="G504" s="13"/>
      <c r="H504" s="13"/>
    </row>
    <row r="505" spans="1:8" s="10" customFormat="1" ht="15" customHeight="1" x14ac:dyDescent="0.35">
      <c r="A505" s="9"/>
      <c r="B505" s="6"/>
      <c r="C505" s="11"/>
      <c r="D505" s="11"/>
      <c r="E505" s="12"/>
      <c r="F505" s="13"/>
      <c r="G505" s="13"/>
      <c r="H505" s="13"/>
    </row>
    <row r="506" spans="1:8" s="10" customFormat="1" ht="15" customHeight="1" x14ac:dyDescent="0.35">
      <c r="A506" s="9"/>
      <c r="B506" s="6"/>
      <c r="C506" s="11"/>
      <c r="D506" s="11"/>
      <c r="E506" s="12"/>
      <c r="F506" s="13"/>
      <c r="G506" s="13"/>
      <c r="H506" s="13"/>
    </row>
    <row r="507" spans="1:8" s="10" customFormat="1" ht="15" customHeight="1" x14ac:dyDescent="0.35">
      <c r="A507" s="9"/>
      <c r="B507" s="6"/>
      <c r="C507" s="11"/>
      <c r="D507" s="11"/>
      <c r="E507" s="12"/>
      <c r="F507" s="13"/>
      <c r="G507" s="13"/>
      <c r="H507" s="13"/>
    </row>
    <row r="508" spans="1:8" s="10" customFormat="1" ht="15" customHeight="1" x14ac:dyDescent="0.35">
      <c r="A508" s="9"/>
      <c r="B508" s="6"/>
      <c r="C508" s="11"/>
      <c r="D508" s="11"/>
      <c r="E508" s="12"/>
      <c r="F508" s="13"/>
      <c r="G508" s="13"/>
      <c r="H508" s="13"/>
    </row>
    <row r="509" spans="1:8" s="10" customFormat="1" ht="15" customHeight="1" x14ac:dyDescent="0.35">
      <c r="A509" s="9"/>
      <c r="B509" s="6"/>
      <c r="C509" s="11"/>
      <c r="D509" s="11"/>
      <c r="E509" s="12"/>
      <c r="F509" s="13"/>
      <c r="G509" s="13"/>
      <c r="H509" s="13"/>
    </row>
    <row r="510" spans="1:8" s="10" customFormat="1" ht="15" customHeight="1" x14ac:dyDescent="0.35">
      <c r="A510" s="9"/>
      <c r="B510" s="6"/>
      <c r="C510" s="11"/>
      <c r="D510" s="11"/>
      <c r="E510" s="12"/>
      <c r="F510" s="13"/>
      <c r="G510" s="13"/>
      <c r="H510" s="13"/>
    </row>
    <row r="511" spans="1:8" s="10" customFormat="1" ht="15" customHeight="1" x14ac:dyDescent="0.35">
      <c r="A511" s="9"/>
      <c r="B511" s="6"/>
      <c r="C511" s="11"/>
      <c r="D511" s="11"/>
      <c r="E511" s="12"/>
      <c r="F511" s="13"/>
      <c r="G511" s="13"/>
      <c r="H511" s="13"/>
    </row>
    <row r="512" spans="1:8" s="10" customFormat="1" ht="15" customHeight="1" x14ac:dyDescent="0.35">
      <c r="A512" s="9"/>
      <c r="B512" s="6"/>
      <c r="C512" s="11"/>
      <c r="D512" s="11"/>
      <c r="E512" s="12"/>
      <c r="F512" s="13"/>
      <c r="G512" s="13"/>
      <c r="H512" s="13"/>
    </row>
    <row r="513" spans="1:8" s="10" customFormat="1" ht="15" customHeight="1" x14ac:dyDescent="0.35">
      <c r="A513" s="9"/>
      <c r="B513" s="6"/>
      <c r="C513" s="11"/>
      <c r="D513" s="11"/>
      <c r="E513" s="12"/>
      <c r="F513" s="13"/>
      <c r="G513" s="13"/>
      <c r="H513" s="13"/>
    </row>
    <row r="514" spans="1:8" s="10" customFormat="1" ht="15" customHeight="1" x14ac:dyDescent="0.35">
      <c r="A514" s="9"/>
      <c r="B514" s="6"/>
      <c r="C514" s="11"/>
      <c r="D514" s="11"/>
      <c r="E514" s="12"/>
      <c r="F514" s="13"/>
      <c r="G514" s="13"/>
      <c r="H514" s="13"/>
    </row>
    <row r="515" spans="1:8" s="10" customFormat="1" ht="15" customHeight="1" x14ac:dyDescent="0.35">
      <c r="A515" s="9"/>
      <c r="B515" s="6"/>
      <c r="C515" s="11"/>
      <c r="D515" s="11"/>
      <c r="E515" s="12"/>
      <c r="F515" s="13"/>
      <c r="G515" s="13"/>
      <c r="H515" s="13"/>
    </row>
    <row r="516" spans="1:8" s="10" customFormat="1" ht="15" customHeight="1" x14ac:dyDescent="0.35">
      <c r="A516" s="9"/>
      <c r="B516" s="6"/>
      <c r="C516" s="11"/>
      <c r="D516" s="11"/>
      <c r="E516" s="12"/>
      <c r="F516" s="13"/>
      <c r="G516" s="13"/>
      <c r="H516" s="13"/>
    </row>
    <row r="517" spans="1:8" s="10" customFormat="1" ht="15" customHeight="1" x14ac:dyDescent="0.35">
      <c r="A517" s="9"/>
      <c r="B517" s="6"/>
      <c r="C517" s="11"/>
      <c r="D517" s="11"/>
      <c r="E517" s="12"/>
      <c r="F517" s="13"/>
      <c r="G517" s="13"/>
      <c r="H517" s="13"/>
    </row>
    <row r="518" spans="1:8" s="10" customFormat="1" ht="15" customHeight="1" x14ac:dyDescent="0.35">
      <c r="A518" s="9"/>
      <c r="B518" s="6"/>
      <c r="C518" s="11"/>
      <c r="D518" s="11"/>
      <c r="E518" s="12"/>
      <c r="F518" s="13"/>
      <c r="G518" s="13"/>
      <c r="H518" s="13"/>
    </row>
    <row r="519" spans="1:8" s="10" customFormat="1" ht="15" customHeight="1" x14ac:dyDescent="0.35">
      <c r="A519" s="9"/>
      <c r="B519" s="6"/>
      <c r="C519" s="11"/>
      <c r="D519" s="11"/>
      <c r="E519" s="12"/>
      <c r="F519" s="13"/>
      <c r="G519" s="13"/>
      <c r="H519" s="13"/>
    </row>
    <row r="520" spans="1:8" s="10" customFormat="1" ht="15" customHeight="1" x14ac:dyDescent="0.35">
      <c r="A520" s="9"/>
      <c r="B520" s="6"/>
      <c r="C520" s="11"/>
      <c r="D520" s="11"/>
      <c r="E520" s="12"/>
      <c r="F520" s="13"/>
      <c r="G520" s="13"/>
      <c r="H520" s="13"/>
    </row>
    <row r="521" spans="1:8" s="10" customFormat="1" ht="15" customHeight="1" x14ac:dyDescent="0.35">
      <c r="A521" s="9"/>
      <c r="B521" s="6"/>
      <c r="C521" s="11"/>
      <c r="D521" s="11"/>
      <c r="E521" s="12"/>
      <c r="F521" s="13"/>
      <c r="G521" s="13"/>
      <c r="H521" s="13"/>
    </row>
    <row r="522" spans="1:8" s="10" customFormat="1" ht="15" customHeight="1" x14ac:dyDescent="0.35">
      <c r="A522" s="9"/>
      <c r="B522" s="6"/>
      <c r="C522" s="11"/>
      <c r="D522" s="11"/>
      <c r="E522" s="12"/>
      <c r="F522" s="13"/>
      <c r="G522" s="13"/>
      <c r="H522" s="13"/>
    </row>
    <row r="523" spans="1:8" s="10" customFormat="1" ht="15" customHeight="1" x14ac:dyDescent="0.35">
      <c r="A523" s="9"/>
      <c r="B523" s="6"/>
      <c r="C523" s="11"/>
      <c r="D523" s="11"/>
      <c r="E523" s="12"/>
      <c r="F523" s="13"/>
      <c r="G523" s="13"/>
      <c r="H523" s="13"/>
    </row>
    <row r="524" spans="1:8" s="10" customFormat="1" ht="15" customHeight="1" x14ac:dyDescent="0.35">
      <c r="A524" s="9"/>
      <c r="B524" s="6"/>
      <c r="C524" s="11"/>
      <c r="D524" s="11"/>
      <c r="E524" s="12"/>
      <c r="F524" s="13"/>
      <c r="G524" s="13"/>
      <c r="H524" s="13"/>
    </row>
    <row r="525" spans="1:8" s="10" customFormat="1" ht="15" customHeight="1" x14ac:dyDescent="0.35">
      <c r="A525" s="9"/>
      <c r="B525" s="6"/>
      <c r="C525" s="11"/>
      <c r="D525" s="11"/>
      <c r="E525" s="12"/>
      <c r="F525" s="13"/>
      <c r="G525" s="13"/>
      <c r="H525" s="13"/>
    </row>
    <row r="526" spans="1:8" s="10" customFormat="1" ht="15" customHeight="1" x14ac:dyDescent="0.35">
      <c r="A526" s="9"/>
      <c r="B526" s="6"/>
      <c r="C526" s="11"/>
      <c r="D526" s="11"/>
      <c r="E526" s="12"/>
      <c r="F526" s="13"/>
      <c r="G526" s="13"/>
      <c r="H526" s="13"/>
    </row>
    <row r="527" spans="1:8" s="10" customFormat="1" ht="15" customHeight="1" x14ac:dyDescent="0.35">
      <c r="A527" s="9"/>
      <c r="B527" s="6"/>
      <c r="C527" s="11"/>
      <c r="D527" s="11"/>
      <c r="E527" s="12"/>
      <c r="F527" s="13"/>
      <c r="G527" s="13"/>
      <c r="H527" s="13"/>
    </row>
    <row r="528" spans="1:8" s="10" customFormat="1" ht="15" customHeight="1" x14ac:dyDescent="0.35">
      <c r="A528" s="9"/>
      <c r="B528" s="6"/>
      <c r="C528" s="11"/>
      <c r="D528" s="11"/>
      <c r="E528" s="12"/>
      <c r="F528" s="13"/>
      <c r="G528" s="13"/>
      <c r="H528" s="13"/>
    </row>
    <row r="529" spans="1:8" s="10" customFormat="1" ht="15" customHeight="1" x14ac:dyDescent="0.35">
      <c r="A529" s="9"/>
      <c r="B529" s="6"/>
      <c r="C529" s="11"/>
      <c r="D529" s="11"/>
      <c r="E529" s="12"/>
      <c r="F529" s="13"/>
      <c r="G529" s="13"/>
      <c r="H529" s="13"/>
    </row>
    <row r="530" spans="1:8" s="10" customFormat="1" ht="15" customHeight="1" x14ac:dyDescent="0.35">
      <c r="A530" s="9"/>
      <c r="B530" s="6"/>
      <c r="C530" s="11"/>
      <c r="D530" s="11"/>
      <c r="E530" s="12"/>
      <c r="F530" s="13"/>
      <c r="G530" s="13"/>
      <c r="H530" s="13"/>
    </row>
    <row r="531" spans="1:8" s="10" customFormat="1" ht="15" customHeight="1" x14ac:dyDescent="0.35">
      <c r="A531" s="9"/>
      <c r="B531" s="6"/>
      <c r="C531" s="11"/>
      <c r="D531" s="11"/>
      <c r="E531" s="12"/>
      <c r="F531" s="13"/>
      <c r="G531" s="13"/>
      <c r="H531" s="13"/>
    </row>
    <row r="532" spans="1:8" s="10" customFormat="1" ht="15" customHeight="1" x14ac:dyDescent="0.35">
      <c r="A532" s="9"/>
      <c r="B532" s="6"/>
      <c r="C532" s="11"/>
      <c r="D532" s="11"/>
      <c r="E532" s="12"/>
      <c r="F532" s="13"/>
      <c r="G532" s="13"/>
      <c r="H532" s="13"/>
    </row>
    <row r="533" spans="1:8" s="10" customFormat="1" ht="15" customHeight="1" x14ac:dyDescent="0.35">
      <c r="A533" s="9"/>
      <c r="B533" s="6"/>
      <c r="C533" s="11"/>
      <c r="D533" s="11"/>
      <c r="E533" s="12"/>
      <c r="F533" s="13"/>
      <c r="G533" s="13"/>
      <c r="H533" s="13"/>
    </row>
    <row r="534" spans="1:8" s="10" customFormat="1" ht="15" customHeight="1" x14ac:dyDescent="0.35">
      <c r="A534" s="9"/>
      <c r="B534" s="6"/>
      <c r="C534" s="11"/>
      <c r="D534" s="11"/>
      <c r="E534" s="12"/>
      <c r="F534" s="13"/>
      <c r="G534" s="13"/>
      <c r="H534" s="13"/>
    </row>
    <row r="535" spans="1:8" s="10" customFormat="1" ht="15" customHeight="1" x14ac:dyDescent="0.35">
      <c r="A535" s="9"/>
      <c r="B535" s="6"/>
      <c r="C535" s="11"/>
      <c r="D535" s="11"/>
      <c r="E535" s="12"/>
      <c r="F535" s="13"/>
      <c r="G535" s="13"/>
      <c r="H535" s="13"/>
    </row>
    <row r="536" spans="1:8" s="10" customFormat="1" ht="15" customHeight="1" x14ac:dyDescent="0.35">
      <c r="A536" s="9"/>
      <c r="B536" s="6"/>
      <c r="C536" s="11"/>
      <c r="D536" s="11"/>
      <c r="E536" s="12"/>
      <c r="F536" s="13"/>
      <c r="G536" s="13"/>
      <c r="H536" s="13"/>
    </row>
    <row r="537" spans="1:8" s="10" customFormat="1" ht="15" customHeight="1" x14ac:dyDescent="0.35">
      <c r="A537" s="9"/>
      <c r="B537" s="6"/>
      <c r="C537" s="11"/>
      <c r="D537" s="11"/>
      <c r="E537" s="12"/>
      <c r="F537" s="13"/>
      <c r="G537" s="13"/>
      <c r="H537" s="13"/>
    </row>
    <row r="538" spans="1:8" s="10" customFormat="1" ht="15" customHeight="1" x14ac:dyDescent="0.35">
      <c r="A538" s="9"/>
      <c r="B538" s="6"/>
      <c r="C538" s="11"/>
      <c r="D538" s="11"/>
      <c r="E538" s="12"/>
      <c r="F538" s="13"/>
      <c r="G538" s="13"/>
      <c r="H538" s="13"/>
    </row>
    <row r="539" spans="1:8" s="10" customFormat="1" ht="15" customHeight="1" x14ac:dyDescent="0.35">
      <c r="A539" s="9"/>
      <c r="B539" s="6"/>
      <c r="C539" s="11"/>
      <c r="D539" s="11"/>
      <c r="E539" s="12"/>
      <c r="F539" s="13"/>
      <c r="G539" s="13"/>
      <c r="H539" s="13"/>
    </row>
    <row r="540" spans="1:8" s="10" customFormat="1" ht="15" customHeight="1" x14ac:dyDescent="0.35">
      <c r="A540" s="9"/>
      <c r="B540" s="6"/>
      <c r="C540" s="11"/>
      <c r="D540" s="11"/>
      <c r="E540" s="12"/>
      <c r="F540" s="13"/>
      <c r="G540" s="13"/>
      <c r="H540" s="13"/>
    </row>
    <row r="541" spans="1:8" s="10" customFormat="1" ht="15" customHeight="1" x14ac:dyDescent="0.35">
      <c r="A541" s="9"/>
      <c r="B541" s="6"/>
      <c r="C541" s="11"/>
      <c r="D541" s="11"/>
      <c r="E541" s="12"/>
      <c r="F541" s="13"/>
      <c r="G541" s="13"/>
      <c r="H541" s="13"/>
    </row>
    <row r="542" spans="1:8" s="10" customFormat="1" ht="15" customHeight="1" x14ac:dyDescent="0.35">
      <c r="A542" s="9"/>
      <c r="B542" s="6"/>
      <c r="C542" s="11"/>
      <c r="D542" s="11"/>
      <c r="E542" s="12"/>
      <c r="F542" s="13"/>
      <c r="G542" s="13"/>
      <c r="H542" s="13"/>
    </row>
    <row r="543" spans="1:8" s="10" customFormat="1" ht="15" customHeight="1" x14ac:dyDescent="0.35">
      <c r="A543" s="9"/>
      <c r="B543" s="6"/>
      <c r="C543" s="11"/>
      <c r="D543" s="11"/>
      <c r="E543" s="12"/>
      <c r="F543" s="13"/>
      <c r="G543" s="13"/>
      <c r="H543" s="13"/>
    </row>
    <row r="544" spans="1:8" s="10" customFormat="1" ht="15" customHeight="1" x14ac:dyDescent="0.35">
      <c r="A544" s="9"/>
      <c r="B544" s="6"/>
      <c r="C544" s="11"/>
      <c r="D544" s="11"/>
      <c r="E544" s="12"/>
      <c r="F544" s="13"/>
      <c r="G544" s="13"/>
      <c r="H544" s="13"/>
    </row>
    <row r="545" spans="1:8" s="10" customFormat="1" ht="15" customHeight="1" x14ac:dyDescent="0.35">
      <c r="A545" s="9"/>
      <c r="B545" s="6"/>
      <c r="C545" s="11"/>
      <c r="D545" s="11"/>
      <c r="E545" s="12"/>
      <c r="F545" s="13"/>
      <c r="G545" s="13"/>
      <c r="H545" s="13"/>
    </row>
    <row r="546" spans="1:8" s="10" customFormat="1" ht="15" customHeight="1" x14ac:dyDescent="0.35">
      <c r="A546" s="9"/>
      <c r="B546" s="6"/>
      <c r="C546" s="11"/>
      <c r="D546" s="11"/>
      <c r="E546" s="12"/>
      <c r="F546" s="13"/>
      <c r="G546" s="13"/>
      <c r="H546" s="13"/>
    </row>
    <row r="547" spans="1:8" s="10" customFormat="1" ht="15" customHeight="1" x14ac:dyDescent="0.35">
      <c r="A547" s="9"/>
      <c r="B547" s="6"/>
      <c r="C547" s="11"/>
      <c r="D547" s="11"/>
      <c r="E547" s="12"/>
      <c r="F547" s="13"/>
      <c r="G547" s="13"/>
      <c r="H547" s="13"/>
    </row>
    <row r="548" spans="1:8" s="10" customFormat="1" ht="15" customHeight="1" x14ac:dyDescent="0.35">
      <c r="A548" s="9"/>
      <c r="B548" s="6"/>
      <c r="C548" s="11"/>
      <c r="D548" s="11"/>
      <c r="E548" s="12"/>
      <c r="F548" s="13"/>
      <c r="G548" s="13"/>
      <c r="H548" s="13"/>
    </row>
    <row r="549" spans="1:8" s="10" customFormat="1" ht="15" customHeight="1" x14ac:dyDescent="0.35">
      <c r="A549" s="9"/>
      <c r="B549" s="6"/>
      <c r="C549" s="11"/>
      <c r="D549" s="11"/>
      <c r="E549" s="12"/>
      <c r="F549" s="13"/>
      <c r="G549" s="13"/>
      <c r="H549" s="13"/>
    </row>
    <row r="550" spans="1:8" s="10" customFormat="1" ht="15" customHeight="1" x14ac:dyDescent="0.35">
      <c r="A550" s="9"/>
      <c r="B550" s="6"/>
      <c r="C550" s="11"/>
      <c r="D550" s="11"/>
      <c r="E550" s="12"/>
      <c r="F550" s="13"/>
      <c r="G550" s="13"/>
      <c r="H550" s="13"/>
    </row>
    <row r="551" spans="1:8" s="10" customFormat="1" ht="15" customHeight="1" x14ac:dyDescent="0.35">
      <c r="A551" s="9"/>
      <c r="B551" s="6"/>
      <c r="C551" s="11"/>
      <c r="D551" s="11"/>
      <c r="E551" s="12"/>
      <c r="F551" s="13"/>
      <c r="G551" s="13"/>
      <c r="H551" s="13"/>
    </row>
    <row r="552" spans="1:8" s="10" customFormat="1" ht="15" customHeight="1" x14ac:dyDescent="0.35">
      <c r="A552" s="9"/>
      <c r="B552" s="6"/>
      <c r="C552" s="11"/>
      <c r="D552" s="11"/>
      <c r="E552" s="12"/>
      <c r="F552" s="13"/>
      <c r="G552" s="13"/>
      <c r="H552" s="13"/>
    </row>
    <row r="553" spans="1:8" s="10" customFormat="1" ht="15" customHeight="1" x14ac:dyDescent="0.35">
      <c r="A553" s="9"/>
      <c r="B553" s="6"/>
      <c r="C553" s="11"/>
      <c r="D553" s="11"/>
      <c r="E553" s="12"/>
      <c r="F553" s="13"/>
      <c r="G553" s="13"/>
      <c r="H553" s="13"/>
    </row>
    <row r="554" spans="1:8" s="10" customFormat="1" ht="15" customHeight="1" x14ac:dyDescent="0.35">
      <c r="A554" s="9"/>
      <c r="B554" s="6"/>
      <c r="C554" s="11"/>
      <c r="D554" s="11"/>
      <c r="E554" s="12"/>
      <c r="F554" s="13"/>
      <c r="G554" s="13"/>
      <c r="H554" s="13"/>
    </row>
    <row r="555" spans="1:8" s="10" customFormat="1" ht="15" customHeight="1" x14ac:dyDescent="0.35">
      <c r="A555" s="9"/>
      <c r="B555" s="6"/>
      <c r="C555" s="11"/>
      <c r="D555" s="11"/>
      <c r="E555" s="12"/>
      <c r="F555" s="13"/>
      <c r="G555" s="13"/>
      <c r="H555" s="13"/>
    </row>
    <row r="556" spans="1:8" s="10" customFormat="1" ht="15" customHeight="1" x14ac:dyDescent="0.35">
      <c r="A556" s="9"/>
      <c r="B556" s="6"/>
      <c r="C556" s="11"/>
      <c r="D556" s="11"/>
      <c r="E556" s="12"/>
      <c r="F556" s="13"/>
      <c r="G556" s="13"/>
      <c r="H556" s="13"/>
    </row>
    <row r="557" spans="1:8" s="10" customFormat="1" ht="15" customHeight="1" x14ac:dyDescent="0.35">
      <c r="A557" s="9"/>
      <c r="B557" s="6"/>
      <c r="C557" s="11"/>
      <c r="D557" s="11"/>
      <c r="E557" s="12"/>
      <c r="F557" s="13"/>
      <c r="G557" s="13"/>
      <c r="H557" s="13"/>
    </row>
    <row r="558" spans="1:8" s="10" customFormat="1" ht="15" customHeight="1" x14ac:dyDescent="0.35">
      <c r="A558" s="9"/>
      <c r="B558" s="6"/>
      <c r="C558" s="11"/>
      <c r="D558" s="11"/>
      <c r="E558" s="12"/>
      <c r="F558" s="13"/>
      <c r="G558" s="13"/>
      <c r="H558" s="13"/>
    </row>
    <row r="559" spans="1:8" s="10" customFormat="1" ht="15" customHeight="1" x14ac:dyDescent="0.35">
      <c r="A559" s="9"/>
      <c r="B559" s="6"/>
      <c r="C559" s="11"/>
      <c r="D559" s="11"/>
      <c r="E559" s="12"/>
      <c r="F559" s="13"/>
      <c r="G559" s="13"/>
      <c r="H559" s="13"/>
    </row>
    <row r="560" spans="1:8" s="10" customFormat="1" ht="15" customHeight="1" x14ac:dyDescent="0.35">
      <c r="A560" s="9"/>
      <c r="B560" s="6"/>
      <c r="C560" s="11"/>
      <c r="D560" s="11"/>
      <c r="E560" s="12"/>
      <c r="F560" s="13"/>
      <c r="G560" s="13"/>
      <c r="H560" s="13"/>
    </row>
    <row r="561" spans="1:8" s="10" customFormat="1" ht="15" customHeight="1" x14ac:dyDescent="0.35">
      <c r="A561" s="9"/>
      <c r="B561" s="6"/>
      <c r="C561" s="11"/>
      <c r="D561" s="11"/>
      <c r="E561" s="12"/>
      <c r="F561" s="13"/>
      <c r="G561" s="13"/>
      <c r="H561" s="13"/>
    </row>
    <row r="562" spans="1:8" s="10" customFormat="1" ht="15" customHeight="1" x14ac:dyDescent="0.35">
      <c r="A562" s="9"/>
      <c r="B562" s="6"/>
      <c r="C562" s="11"/>
      <c r="D562" s="11"/>
      <c r="E562" s="12"/>
      <c r="F562" s="13"/>
      <c r="G562" s="13"/>
      <c r="H562" s="13"/>
    </row>
    <row r="563" spans="1:8" s="10" customFormat="1" ht="15" customHeight="1" x14ac:dyDescent="0.35">
      <c r="A563" s="9"/>
      <c r="B563" s="6"/>
      <c r="C563" s="11"/>
      <c r="D563" s="11"/>
      <c r="E563" s="12"/>
      <c r="F563" s="13"/>
      <c r="G563" s="13"/>
      <c r="H563" s="13"/>
    </row>
    <row r="564" spans="1:8" s="10" customFormat="1" ht="15" customHeight="1" x14ac:dyDescent="0.35">
      <c r="A564" s="9"/>
      <c r="B564" s="6"/>
      <c r="C564" s="11"/>
      <c r="D564" s="11"/>
      <c r="E564" s="12"/>
      <c r="F564" s="13"/>
      <c r="G564" s="13"/>
      <c r="H564" s="13"/>
    </row>
    <row r="565" spans="1:8" s="10" customFormat="1" ht="15" customHeight="1" x14ac:dyDescent="0.35">
      <c r="A565" s="9"/>
      <c r="B565" s="6"/>
      <c r="C565" s="11"/>
      <c r="D565" s="11"/>
      <c r="E565" s="12"/>
      <c r="F565" s="13"/>
      <c r="G565" s="13"/>
      <c r="H565" s="13"/>
    </row>
    <row r="566" spans="1:8" s="10" customFormat="1" ht="15" customHeight="1" x14ac:dyDescent="0.35">
      <c r="A566" s="9"/>
      <c r="B566" s="6"/>
      <c r="C566" s="11"/>
      <c r="D566" s="11"/>
      <c r="E566" s="12"/>
      <c r="F566" s="13"/>
      <c r="G566" s="13"/>
      <c r="H566" s="13"/>
    </row>
    <row r="567" spans="1:8" s="10" customFormat="1" ht="15" customHeight="1" x14ac:dyDescent="0.35">
      <c r="A567" s="9"/>
      <c r="B567" s="6"/>
      <c r="C567" s="11"/>
      <c r="D567" s="11"/>
      <c r="E567" s="12"/>
      <c r="F567" s="13"/>
      <c r="G567" s="13"/>
      <c r="H567" s="13"/>
    </row>
    <row r="568" spans="1:8" s="10" customFormat="1" ht="15" customHeight="1" x14ac:dyDescent="0.35">
      <c r="A568" s="9"/>
      <c r="B568" s="6"/>
      <c r="C568" s="11"/>
      <c r="D568" s="11"/>
      <c r="E568" s="12"/>
      <c r="F568" s="13"/>
      <c r="G568" s="13"/>
      <c r="H568" s="13"/>
    </row>
    <row r="569" spans="1:8" s="10" customFormat="1" ht="15" customHeight="1" x14ac:dyDescent="0.35">
      <c r="A569" s="9"/>
      <c r="B569" s="6"/>
      <c r="C569" s="11"/>
      <c r="D569" s="11"/>
      <c r="E569" s="12"/>
      <c r="F569" s="13"/>
      <c r="G569" s="13"/>
      <c r="H569" s="13"/>
    </row>
    <row r="570" spans="1:8" s="10" customFormat="1" ht="15" customHeight="1" x14ac:dyDescent="0.35">
      <c r="A570" s="9"/>
      <c r="B570" s="6"/>
      <c r="C570" s="11"/>
      <c r="D570" s="11"/>
      <c r="E570" s="12"/>
      <c r="F570" s="13"/>
      <c r="G570" s="13"/>
      <c r="H570" s="13"/>
    </row>
    <row r="571" spans="1:8" s="10" customFormat="1" ht="15" customHeight="1" x14ac:dyDescent="0.35">
      <c r="A571" s="9"/>
      <c r="B571" s="6"/>
      <c r="C571" s="11"/>
      <c r="D571" s="11"/>
      <c r="E571" s="12"/>
      <c r="F571" s="13"/>
      <c r="G571" s="13"/>
      <c r="H571" s="13"/>
    </row>
    <row r="572" spans="1:8" s="10" customFormat="1" ht="15" customHeight="1" x14ac:dyDescent="0.35">
      <c r="A572" s="9"/>
      <c r="B572" s="6"/>
      <c r="C572" s="11"/>
      <c r="D572" s="11"/>
      <c r="E572" s="12"/>
      <c r="F572" s="13"/>
      <c r="G572" s="13"/>
      <c r="H572" s="13"/>
    </row>
    <row r="573" spans="1:8" s="10" customFormat="1" ht="15" customHeight="1" x14ac:dyDescent="0.35">
      <c r="A573" s="9"/>
      <c r="B573" s="6"/>
      <c r="C573" s="11"/>
      <c r="D573" s="11"/>
      <c r="E573" s="12"/>
      <c r="F573" s="13"/>
      <c r="G573" s="13"/>
      <c r="H573" s="13"/>
    </row>
    <row r="574" spans="1:8" s="10" customFormat="1" ht="15" customHeight="1" x14ac:dyDescent="0.35">
      <c r="A574" s="9"/>
      <c r="B574" s="6"/>
      <c r="C574" s="11"/>
      <c r="D574" s="11"/>
      <c r="E574" s="12"/>
      <c r="F574" s="13"/>
      <c r="G574" s="13"/>
      <c r="H574" s="13"/>
    </row>
    <row r="575" spans="1:8" s="10" customFormat="1" ht="15" customHeight="1" x14ac:dyDescent="0.35">
      <c r="A575" s="9"/>
      <c r="B575" s="6"/>
      <c r="C575" s="11"/>
      <c r="D575" s="11"/>
      <c r="E575" s="12"/>
      <c r="F575" s="13"/>
      <c r="G575" s="13"/>
      <c r="H575" s="13"/>
    </row>
    <row r="576" spans="1:8" s="10" customFormat="1" ht="15" customHeight="1" x14ac:dyDescent="0.35">
      <c r="A576" s="9"/>
      <c r="B576" s="6"/>
      <c r="C576" s="11"/>
      <c r="D576" s="11"/>
      <c r="E576" s="12"/>
      <c r="F576" s="13"/>
      <c r="G576" s="13"/>
      <c r="H576" s="13"/>
    </row>
    <row r="577" spans="1:8" s="10" customFormat="1" ht="15" customHeight="1" x14ac:dyDescent="0.35">
      <c r="A577" s="9"/>
      <c r="B577" s="6"/>
      <c r="C577" s="11"/>
      <c r="D577" s="11"/>
      <c r="E577" s="12"/>
      <c r="F577" s="13"/>
      <c r="G577" s="13"/>
      <c r="H577" s="13"/>
    </row>
    <row r="578" spans="1:8" s="10" customFormat="1" ht="15" customHeight="1" x14ac:dyDescent="0.35">
      <c r="A578" s="9"/>
      <c r="B578" s="6"/>
      <c r="C578" s="11"/>
      <c r="D578" s="11"/>
      <c r="E578" s="12"/>
      <c r="F578" s="13"/>
      <c r="G578" s="13"/>
      <c r="H578" s="13"/>
    </row>
    <row r="579" spans="1:8" s="10" customFormat="1" ht="15" customHeight="1" x14ac:dyDescent="0.35">
      <c r="A579" s="9"/>
      <c r="B579" s="6"/>
      <c r="C579" s="11"/>
      <c r="D579" s="11"/>
      <c r="E579" s="12"/>
      <c r="F579" s="13"/>
      <c r="G579" s="13"/>
      <c r="H579" s="13"/>
    </row>
    <row r="580" spans="1:8" s="10" customFormat="1" ht="15" customHeight="1" x14ac:dyDescent="0.35">
      <c r="A580" s="9"/>
      <c r="B580" s="6"/>
      <c r="C580" s="11"/>
      <c r="D580" s="11"/>
      <c r="E580" s="12"/>
      <c r="F580" s="13"/>
      <c r="G580" s="13"/>
      <c r="H580" s="13"/>
    </row>
    <row r="581" spans="1:8" s="10" customFormat="1" ht="15" customHeight="1" x14ac:dyDescent="0.35">
      <c r="A581" s="9"/>
      <c r="B581" s="6"/>
      <c r="C581" s="11"/>
      <c r="D581" s="11"/>
      <c r="E581" s="12"/>
      <c r="F581" s="13"/>
      <c r="G581" s="13"/>
      <c r="H581" s="13"/>
    </row>
    <row r="582" spans="1:8" s="10" customFormat="1" ht="15" customHeight="1" x14ac:dyDescent="0.35">
      <c r="A582" s="9"/>
      <c r="B582" s="6"/>
      <c r="C582" s="11"/>
      <c r="D582" s="11"/>
      <c r="E582" s="12"/>
      <c r="F582" s="13"/>
      <c r="G582" s="13"/>
      <c r="H582" s="13"/>
    </row>
    <row r="583" spans="1:8" s="10" customFormat="1" ht="15" customHeight="1" x14ac:dyDescent="0.35">
      <c r="A583" s="9"/>
      <c r="B583" s="6"/>
      <c r="C583" s="11"/>
      <c r="D583" s="11"/>
      <c r="E583" s="12"/>
      <c r="F583" s="13"/>
      <c r="G583" s="13"/>
      <c r="H583" s="13"/>
    </row>
    <row r="584" spans="1:8" s="10" customFormat="1" ht="15" customHeight="1" x14ac:dyDescent="0.35">
      <c r="A584" s="9"/>
      <c r="B584" s="6"/>
      <c r="C584" s="11"/>
      <c r="D584" s="11"/>
      <c r="E584" s="12"/>
      <c r="F584" s="13"/>
      <c r="G584" s="13"/>
      <c r="H584" s="13"/>
    </row>
    <row r="585" spans="1:8" s="10" customFormat="1" ht="15" customHeight="1" x14ac:dyDescent="0.35">
      <c r="A585" s="9"/>
      <c r="B585" s="6"/>
      <c r="C585" s="11"/>
      <c r="D585" s="11"/>
      <c r="E585" s="12"/>
      <c r="F585" s="13"/>
      <c r="G585" s="13"/>
      <c r="H585" s="13"/>
    </row>
    <row r="586" spans="1:8" s="10" customFormat="1" ht="15" customHeight="1" x14ac:dyDescent="0.35">
      <c r="A586" s="9"/>
      <c r="B586" s="6"/>
      <c r="C586" s="11"/>
      <c r="D586" s="11"/>
      <c r="E586" s="12"/>
      <c r="F586" s="13"/>
      <c r="G586" s="13"/>
      <c r="H586" s="13"/>
    </row>
    <row r="587" spans="1:8" s="10" customFormat="1" ht="15" customHeight="1" x14ac:dyDescent="0.35">
      <c r="A587" s="9"/>
      <c r="B587" s="6"/>
      <c r="C587" s="11"/>
      <c r="D587" s="11"/>
      <c r="E587" s="12"/>
      <c r="F587" s="13"/>
      <c r="G587" s="13"/>
      <c r="H587" s="13"/>
    </row>
    <row r="588" spans="1:8" s="10" customFormat="1" ht="15" customHeight="1" x14ac:dyDescent="0.35">
      <c r="A588" s="9"/>
      <c r="B588" s="6"/>
      <c r="C588" s="11"/>
      <c r="D588" s="11"/>
      <c r="E588" s="12"/>
      <c r="F588" s="13"/>
      <c r="G588" s="13"/>
      <c r="H588" s="13"/>
    </row>
    <row r="589" spans="1:8" s="10" customFormat="1" ht="15" customHeight="1" x14ac:dyDescent="0.35">
      <c r="A589" s="9"/>
      <c r="B589" s="6"/>
      <c r="C589" s="11"/>
      <c r="D589" s="11"/>
      <c r="E589" s="12"/>
      <c r="F589" s="13"/>
      <c r="G589" s="13"/>
      <c r="H589" s="13"/>
    </row>
    <row r="590" spans="1:8" s="10" customFormat="1" ht="15" customHeight="1" x14ac:dyDescent="0.35">
      <c r="A590" s="9"/>
      <c r="B590" s="6"/>
      <c r="C590" s="11"/>
      <c r="D590" s="11"/>
      <c r="E590" s="12"/>
      <c r="F590" s="13"/>
      <c r="G590" s="13"/>
      <c r="H590" s="13"/>
    </row>
    <row r="591" spans="1:8" s="10" customFormat="1" ht="15" customHeight="1" x14ac:dyDescent="0.35">
      <c r="A591" s="9"/>
      <c r="B591" s="6"/>
      <c r="C591" s="11"/>
      <c r="D591" s="11"/>
      <c r="E591" s="12"/>
      <c r="F591" s="13"/>
      <c r="G591" s="13"/>
      <c r="H591" s="13"/>
    </row>
    <row r="592" spans="1:8" s="10" customFormat="1" ht="15" customHeight="1" x14ac:dyDescent="0.35">
      <c r="A592" s="9"/>
      <c r="B592" s="6"/>
      <c r="C592" s="11"/>
      <c r="D592" s="11"/>
      <c r="E592" s="12"/>
      <c r="F592" s="13"/>
      <c r="G592" s="13"/>
      <c r="H592" s="13"/>
    </row>
    <row r="593" spans="1:8" s="10" customFormat="1" ht="15" customHeight="1" x14ac:dyDescent="0.35">
      <c r="A593" s="9"/>
      <c r="B593" s="6"/>
      <c r="C593" s="11"/>
      <c r="D593" s="11"/>
      <c r="E593" s="12"/>
      <c r="F593" s="13"/>
      <c r="G593" s="13"/>
      <c r="H593" s="13"/>
    </row>
    <row r="594" spans="1:8" s="10" customFormat="1" ht="15" customHeight="1" x14ac:dyDescent="0.35">
      <c r="A594" s="9"/>
      <c r="B594" s="6"/>
      <c r="C594" s="11"/>
      <c r="D594" s="11"/>
      <c r="E594" s="12"/>
      <c r="F594" s="13"/>
      <c r="G594" s="13"/>
      <c r="H594" s="13"/>
    </row>
    <row r="595" spans="1:8" s="10" customFormat="1" ht="15" customHeight="1" x14ac:dyDescent="0.35">
      <c r="A595" s="9"/>
      <c r="B595" s="6"/>
      <c r="C595" s="11"/>
      <c r="D595" s="11"/>
      <c r="E595" s="12"/>
      <c r="F595" s="13"/>
      <c r="G595" s="13"/>
      <c r="H595" s="13"/>
    </row>
    <row r="596" spans="1:8" s="10" customFormat="1" ht="15" customHeight="1" x14ac:dyDescent="0.35">
      <c r="A596" s="9"/>
      <c r="B596" s="6"/>
      <c r="C596" s="11"/>
      <c r="D596" s="11"/>
      <c r="E596" s="12"/>
      <c r="F596" s="13"/>
      <c r="G596" s="13"/>
      <c r="H596" s="13"/>
    </row>
    <row r="597" spans="1:8" s="10" customFormat="1" ht="15" customHeight="1" x14ac:dyDescent="0.35">
      <c r="A597" s="9"/>
      <c r="B597" s="6"/>
      <c r="C597" s="11"/>
      <c r="D597" s="11"/>
      <c r="E597" s="12"/>
      <c r="F597" s="13"/>
      <c r="G597" s="13"/>
      <c r="H597" s="13"/>
    </row>
    <row r="598" spans="1:8" s="10" customFormat="1" ht="15" customHeight="1" x14ac:dyDescent="0.35">
      <c r="A598" s="9"/>
      <c r="B598" s="6"/>
      <c r="C598" s="11"/>
      <c r="D598" s="11"/>
      <c r="E598" s="12"/>
      <c r="F598" s="13"/>
      <c r="G598" s="13"/>
      <c r="H598" s="13"/>
    </row>
    <row r="599" spans="1:8" s="10" customFormat="1" ht="15" customHeight="1" x14ac:dyDescent="0.35">
      <c r="A599" s="9"/>
      <c r="B599" s="6"/>
      <c r="C599" s="11"/>
      <c r="D599" s="11"/>
      <c r="E599" s="12"/>
      <c r="F599" s="13"/>
      <c r="G599" s="13"/>
      <c r="H599" s="13"/>
    </row>
    <row r="600" spans="1:8" s="10" customFormat="1" ht="15" customHeight="1" x14ac:dyDescent="0.35">
      <c r="A600" s="9"/>
      <c r="B600" s="6"/>
      <c r="C600" s="11"/>
      <c r="D600" s="11"/>
      <c r="E600" s="12"/>
      <c r="F600" s="13"/>
      <c r="G600" s="13"/>
      <c r="H600" s="13"/>
    </row>
    <row r="601" spans="1:8" s="10" customFormat="1" ht="15" customHeight="1" x14ac:dyDescent="0.35">
      <c r="A601" s="9"/>
      <c r="B601" s="6"/>
      <c r="C601" s="11"/>
      <c r="D601" s="11"/>
      <c r="E601" s="12"/>
      <c r="F601" s="13"/>
      <c r="G601" s="13"/>
      <c r="H601" s="13"/>
    </row>
    <row r="602" spans="1:8" s="10" customFormat="1" ht="15" customHeight="1" x14ac:dyDescent="0.35">
      <c r="A602" s="9"/>
      <c r="B602" s="6"/>
      <c r="C602" s="11"/>
      <c r="D602" s="11"/>
      <c r="E602" s="12"/>
      <c r="F602" s="13"/>
      <c r="G602" s="13"/>
      <c r="H602" s="13"/>
    </row>
    <row r="603" spans="1:8" s="10" customFormat="1" ht="15" customHeight="1" x14ac:dyDescent="0.35">
      <c r="A603" s="9"/>
      <c r="B603" s="6"/>
      <c r="C603" s="11"/>
      <c r="D603" s="11"/>
      <c r="E603" s="12"/>
      <c r="F603" s="13"/>
      <c r="G603" s="13"/>
      <c r="H603" s="13"/>
    </row>
    <row r="604" spans="1:8" s="10" customFormat="1" ht="15" customHeight="1" x14ac:dyDescent="0.35">
      <c r="A604" s="9"/>
      <c r="B604" s="6"/>
      <c r="C604" s="11"/>
      <c r="D604" s="11"/>
      <c r="E604" s="12"/>
      <c r="F604" s="13"/>
      <c r="G604" s="13"/>
      <c r="H604" s="13"/>
    </row>
    <row r="605" spans="1:8" s="10" customFormat="1" ht="15" customHeight="1" x14ac:dyDescent="0.35">
      <c r="A605" s="9"/>
      <c r="B605" s="6"/>
      <c r="C605" s="11"/>
      <c r="D605" s="11"/>
      <c r="E605" s="12"/>
      <c r="F605" s="13"/>
      <c r="G605" s="13"/>
      <c r="H605" s="13"/>
    </row>
    <row r="606" spans="1:8" s="10" customFormat="1" ht="15" customHeight="1" x14ac:dyDescent="0.35">
      <c r="A606" s="9"/>
      <c r="B606" s="6"/>
      <c r="C606" s="11"/>
      <c r="D606" s="11"/>
      <c r="E606" s="12"/>
      <c r="F606" s="13"/>
      <c r="G606" s="13"/>
      <c r="H606" s="13"/>
    </row>
    <row r="607" spans="1:8" s="10" customFormat="1" ht="15" customHeight="1" x14ac:dyDescent="0.35">
      <c r="A607" s="9"/>
      <c r="B607" s="6"/>
      <c r="C607" s="11"/>
      <c r="D607" s="11"/>
      <c r="E607" s="12"/>
      <c r="F607" s="13"/>
      <c r="G607" s="13"/>
      <c r="H607" s="13"/>
    </row>
    <row r="608" spans="1:8" s="10" customFormat="1" ht="15" customHeight="1" x14ac:dyDescent="0.35">
      <c r="A608" s="9"/>
      <c r="B608" s="6"/>
      <c r="C608" s="11"/>
      <c r="D608" s="11"/>
      <c r="E608" s="12"/>
      <c r="F608" s="13"/>
      <c r="G608" s="13"/>
      <c r="H608" s="13"/>
    </row>
    <row r="609" spans="1:8" s="10" customFormat="1" ht="15" customHeight="1" x14ac:dyDescent="0.35">
      <c r="A609" s="9"/>
      <c r="B609" s="6"/>
      <c r="C609" s="11"/>
      <c r="D609" s="11"/>
      <c r="E609" s="12"/>
      <c r="F609" s="13"/>
      <c r="G609" s="13"/>
      <c r="H609" s="13"/>
    </row>
    <row r="610" spans="1:8" s="10" customFormat="1" ht="15" customHeight="1" x14ac:dyDescent="0.35">
      <c r="A610" s="9"/>
      <c r="B610" s="6"/>
      <c r="C610" s="11"/>
      <c r="D610" s="11"/>
      <c r="E610" s="12"/>
      <c r="F610" s="13"/>
      <c r="G610" s="13"/>
      <c r="H610" s="13"/>
    </row>
    <row r="611" spans="1:8" s="10" customFormat="1" ht="15" customHeight="1" x14ac:dyDescent="0.35">
      <c r="A611" s="9"/>
      <c r="B611" s="6"/>
      <c r="C611" s="11"/>
      <c r="D611" s="11"/>
      <c r="E611" s="12"/>
      <c r="F611" s="13"/>
      <c r="G611" s="13"/>
      <c r="H611" s="13"/>
    </row>
    <row r="612" spans="1:8" s="10" customFormat="1" ht="15" customHeight="1" x14ac:dyDescent="0.35">
      <c r="A612" s="9"/>
      <c r="B612" s="6"/>
      <c r="C612" s="11"/>
      <c r="D612" s="11"/>
      <c r="E612" s="12"/>
      <c r="F612" s="13"/>
      <c r="G612" s="13"/>
      <c r="H612" s="13"/>
    </row>
    <row r="613" spans="1:8" s="10" customFormat="1" ht="15" customHeight="1" x14ac:dyDescent="0.35">
      <c r="A613" s="9"/>
      <c r="B613" s="6"/>
      <c r="C613" s="11"/>
      <c r="D613" s="11"/>
      <c r="E613" s="12"/>
      <c r="F613" s="13"/>
      <c r="G613" s="13"/>
      <c r="H613" s="13"/>
    </row>
    <row r="614" spans="1:8" s="10" customFormat="1" ht="15" customHeight="1" x14ac:dyDescent="0.35">
      <c r="A614" s="9"/>
      <c r="B614" s="6"/>
      <c r="C614" s="11"/>
      <c r="D614" s="11"/>
      <c r="E614" s="12"/>
      <c r="F614" s="13"/>
      <c r="G614" s="13"/>
      <c r="H614" s="13"/>
    </row>
    <row r="615" spans="1:8" s="10" customFormat="1" ht="15" customHeight="1" x14ac:dyDescent="0.35">
      <c r="A615" s="9"/>
      <c r="B615" s="6"/>
      <c r="C615" s="11"/>
      <c r="D615" s="11"/>
      <c r="E615" s="12"/>
      <c r="F615" s="13"/>
      <c r="G615" s="13"/>
      <c r="H615" s="13"/>
    </row>
    <row r="616" spans="1:8" s="10" customFormat="1" ht="15" customHeight="1" x14ac:dyDescent="0.35">
      <c r="A616" s="9"/>
      <c r="B616" s="6"/>
      <c r="C616" s="11"/>
      <c r="D616" s="11"/>
      <c r="E616" s="12"/>
      <c r="F616" s="13"/>
      <c r="G616" s="13"/>
      <c r="H616" s="13"/>
    </row>
    <row r="617" spans="1:8" s="10" customFormat="1" ht="15" customHeight="1" x14ac:dyDescent="0.35">
      <c r="A617" s="9"/>
      <c r="B617" s="6"/>
      <c r="C617" s="11"/>
      <c r="D617" s="11"/>
      <c r="E617" s="12"/>
      <c r="F617" s="13"/>
      <c r="G617" s="13"/>
      <c r="H617" s="13"/>
    </row>
    <row r="618" spans="1:8" s="10" customFormat="1" ht="15" customHeight="1" x14ac:dyDescent="0.35">
      <c r="A618" s="9"/>
      <c r="B618" s="6"/>
      <c r="C618" s="11"/>
      <c r="D618" s="11"/>
      <c r="E618" s="12"/>
      <c r="F618" s="13"/>
      <c r="G618" s="13"/>
      <c r="H618" s="13"/>
    </row>
    <row r="619" spans="1:8" s="10" customFormat="1" ht="15" customHeight="1" x14ac:dyDescent="0.35">
      <c r="A619" s="9"/>
      <c r="B619" s="6"/>
      <c r="C619" s="11"/>
      <c r="D619" s="11"/>
      <c r="E619" s="12"/>
      <c r="F619" s="13"/>
      <c r="G619" s="13"/>
      <c r="H619" s="13"/>
    </row>
    <row r="620" spans="1:8" s="10" customFormat="1" ht="15" customHeight="1" x14ac:dyDescent="0.35">
      <c r="A620" s="9"/>
      <c r="B620" s="6"/>
      <c r="C620" s="11"/>
      <c r="D620" s="11"/>
      <c r="E620" s="12"/>
      <c r="F620" s="13"/>
      <c r="G620" s="13"/>
      <c r="H620" s="13"/>
    </row>
    <row r="621" spans="1:8" s="10" customFormat="1" ht="15" customHeight="1" x14ac:dyDescent="0.35">
      <c r="A621" s="9"/>
      <c r="B621" s="6"/>
      <c r="C621" s="11"/>
      <c r="D621" s="11"/>
      <c r="E621" s="12"/>
      <c r="F621" s="13"/>
      <c r="G621" s="13"/>
      <c r="H621" s="13"/>
    </row>
    <row r="622" spans="1:8" s="10" customFormat="1" ht="15" customHeight="1" x14ac:dyDescent="0.35">
      <c r="A622" s="9"/>
      <c r="B622" s="6"/>
      <c r="C622" s="11"/>
      <c r="D622" s="11"/>
      <c r="E622" s="12"/>
      <c r="F622" s="13"/>
      <c r="G622" s="13"/>
      <c r="H622" s="13"/>
    </row>
    <row r="623" spans="1:8" s="10" customFormat="1" ht="15" customHeight="1" x14ac:dyDescent="0.35">
      <c r="A623" s="9"/>
      <c r="B623" s="6"/>
      <c r="C623" s="11"/>
      <c r="D623" s="11"/>
      <c r="E623" s="12"/>
      <c r="F623" s="13"/>
      <c r="G623" s="13"/>
      <c r="H623" s="13"/>
    </row>
    <row r="624" spans="1:8" s="10" customFormat="1" ht="15" customHeight="1" x14ac:dyDescent="0.35">
      <c r="A624" s="9"/>
      <c r="B624" s="6"/>
      <c r="C624" s="11"/>
      <c r="D624" s="11"/>
      <c r="E624" s="12"/>
      <c r="F624" s="13"/>
      <c r="G624" s="13"/>
      <c r="H624" s="13"/>
    </row>
    <row r="625" spans="1:8" s="10" customFormat="1" ht="15" customHeight="1" x14ac:dyDescent="0.35">
      <c r="A625" s="9"/>
      <c r="B625" s="6"/>
      <c r="C625" s="11"/>
      <c r="D625" s="11"/>
      <c r="E625" s="12"/>
      <c r="F625" s="13"/>
      <c r="G625" s="13"/>
      <c r="H625" s="13"/>
    </row>
    <row r="626" spans="1:8" s="10" customFormat="1" ht="15" customHeight="1" x14ac:dyDescent="0.35">
      <c r="A626" s="9"/>
      <c r="B626" s="6"/>
      <c r="C626" s="11"/>
      <c r="D626" s="11"/>
      <c r="E626" s="12"/>
      <c r="F626" s="13"/>
      <c r="G626" s="13"/>
      <c r="H626" s="13"/>
    </row>
    <row r="627" spans="1:8" s="10" customFormat="1" ht="15" customHeight="1" x14ac:dyDescent="0.35">
      <c r="A627" s="9"/>
      <c r="B627" s="6"/>
      <c r="C627" s="11"/>
      <c r="D627" s="11"/>
      <c r="E627" s="12"/>
      <c r="F627" s="13"/>
      <c r="G627" s="13"/>
      <c r="H627" s="13"/>
    </row>
    <row r="628" spans="1:8" s="10" customFormat="1" ht="15" customHeight="1" x14ac:dyDescent="0.35">
      <c r="A628" s="9"/>
      <c r="B628" s="6"/>
      <c r="C628" s="11"/>
      <c r="D628" s="11"/>
      <c r="E628" s="12"/>
      <c r="F628" s="13"/>
      <c r="G628" s="13"/>
      <c r="H628" s="13"/>
    </row>
    <row r="629" spans="1:8" s="10" customFormat="1" ht="15" customHeight="1" x14ac:dyDescent="0.35">
      <c r="A629" s="9"/>
      <c r="B629" s="6"/>
      <c r="C629" s="11"/>
      <c r="D629" s="11"/>
      <c r="E629" s="12"/>
      <c r="F629" s="13"/>
      <c r="G629" s="13"/>
      <c r="H629" s="13"/>
    </row>
    <row r="630" spans="1:8" s="10" customFormat="1" ht="15" customHeight="1" x14ac:dyDescent="0.35">
      <c r="A630" s="9"/>
      <c r="B630" s="6"/>
      <c r="C630" s="11"/>
      <c r="D630" s="11"/>
      <c r="E630" s="12"/>
      <c r="F630" s="13"/>
      <c r="G630" s="13"/>
      <c r="H630" s="13"/>
    </row>
    <row r="631" spans="1:8" s="10" customFormat="1" ht="15" customHeight="1" x14ac:dyDescent="0.35">
      <c r="A631" s="9"/>
      <c r="B631" s="6"/>
      <c r="C631" s="11"/>
      <c r="D631" s="11"/>
      <c r="E631" s="12"/>
      <c r="F631" s="13"/>
      <c r="G631" s="13"/>
      <c r="H631" s="13"/>
    </row>
    <row r="632" spans="1:8" s="10" customFormat="1" ht="15" customHeight="1" x14ac:dyDescent="0.35">
      <c r="A632" s="9"/>
      <c r="B632" s="6"/>
      <c r="C632" s="11"/>
      <c r="D632" s="11"/>
      <c r="E632" s="12"/>
      <c r="F632" s="13"/>
      <c r="G632" s="13"/>
      <c r="H632" s="13"/>
    </row>
    <row r="633" spans="1:8" s="10" customFormat="1" ht="15" customHeight="1" x14ac:dyDescent="0.35">
      <c r="A633" s="9"/>
      <c r="B633" s="6"/>
      <c r="C633" s="11"/>
      <c r="D633" s="11"/>
      <c r="E633" s="12"/>
      <c r="F633" s="13"/>
      <c r="G633" s="13"/>
      <c r="H633" s="13"/>
    </row>
    <row r="634" spans="1:8" s="10" customFormat="1" ht="15" customHeight="1" x14ac:dyDescent="0.35">
      <c r="A634" s="9"/>
      <c r="B634" s="6"/>
      <c r="C634" s="11"/>
      <c r="D634" s="11"/>
      <c r="E634" s="12"/>
      <c r="F634" s="13"/>
      <c r="G634" s="13"/>
      <c r="H634" s="13"/>
    </row>
    <row r="635" spans="1:8" s="10" customFormat="1" ht="15" customHeight="1" x14ac:dyDescent="0.35">
      <c r="A635" s="9"/>
      <c r="B635" s="6"/>
      <c r="C635" s="11"/>
      <c r="D635" s="11"/>
      <c r="E635" s="12"/>
      <c r="F635" s="13"/>
      <c r="G635" s="13"/>
      <c r="H635" s="13"/>
    </row>
    <row r="636" spans="1:8" s="10" customFormat="1" ht="15" customHeight="1" x14ac:dyDescent="0.35">
      <c r="A636" s="9"/>
      <c r="B636" s="6"/>
      <c r="C636" s="11"/>
      <c r="D636" s="11"/>
      <c r="E636" s="12"/>
      <c r="F636" s="13"/>
      <c r="G636" s="13"/>
      <c r="H636" s="13"/>
    </row>
    <row r="637" spans="1:8" s="10" customFormat="1" ht="15" customHeight="1" x14ac:dyDescent="0.35">
      <c r="A637" s="9"/>
      <c r="B637" s="6"/>
      <c r="C637" s="11"/>
      <c r="D637" s="11"/>
      <c r="E637" s="12"/>
      <c r="F637" s="13"/>
      <c r="G637" s="13"/>
      <c r="H637" s="13"/>
    </row>
    <row r="638" spans="1:8" s="10" customFormat="1" ht="15" customHeight="1" x14ac:dyDescent="0.35">
      <c r="A638" s="9"/>
      <c r="B638" s="6"/>
      <c r="C638" s="11"/>
      <c r="D638" s="11"/>
      <c r="E638" s="12"/>
      <c r="F638" s="13"/>
      <c r="G638" s="13"/>
      <c r="H638" s="13"/>
    </row>
    <row r="639" spans="1:8" s="10" customFormat="1" ht="15" customHeight="1" x14ac:dyDescent="0.35">
      <c r="A639" s="9"/>
      <c r="B639" s="6"/>
      <c r="C639" s="11"/>
      <c r="D639" s="11"/>
      <c r="E639" s="12"/>
      <c r="F639" s="13"/>
      <c r="G639" s="13"/>
      <c r="H639" s="13"/>
    </row>
    <row r="640" spans="1:8" s="10" customFormat="1" ht="15" customHeight="1" x14ac:dyDescent="0.35">
      <c r="A640" s="9"/>
      <c r="B640" s="6"/>
      <c r="C640" s="11"/>
      <c r="D640" s="11"/>
      <c r="E640" s="12"/>
      <c r="F640" s="13"/>
      <c r="G640" s="13"/>
      <c r="H640" s="13"/>
    </row>
    <row r="641" spans="1:8" s="10" customFormat="1" ht="15" customHeight="1" x14ac:dyDescent="0.35">
      <c r="A641" s="9"/>
      <c r="B641" s="6"/>
      <c r="C641" s="11"/>
      <c r="D641" s="11"/>
      <c r="E641" s="12"/>
      <c r="F641" s="13"/>
      <c r="G641" s="13"/>
      <c r="H641" s="13"/>
    </row>
    <row r="642" spans="1:8" s="10" customFormat="1" ht="15" customHeight="1" x14ac:dyDescent="0.35">
      <c r="A642" s="9"/>
      <c r="B642" s="6"/>
      <c r="C642" s="11"/>
      <c r="D642" s="11"/>
      <c r="E642" s="12"/>
      <c r="F642" s="13"/>
      <c r="G642" s="13"/>
      <c r="H642" s="13"/>
    </row>
    <row r="643" spans="1:8" s="10" customFormat="1" ht="15" customHeight="1" x14ac:dyDescent="0.35">
      <c r="A643" s="9"/>
      <c r="B643" s="6"/>
      <c r="C643" s="11"/>
      <c r="D643" s="11"/>
      <c r="E643" s="12"/>
      <c r="F643" s="13"/>
      <c r="G643" s="13"/>
      <c r="H643" s="13"/>
    </row>
    <row r="644" spans="1:8" s="10" customFormat="1" ht="15" customHeight="1" x14ac:dyDescent="0.35">
      <c r="A644" s="9"/>
      <c r="B644" s="6"/>
      <c r="C644" s="11"/>
      <c r="D644" s="11"/>
      <c r="E644" s="12"/>
      <c r="F644" s="13"/>
      <c r="G644" s="13"/>
      <c r="H644" s="13"/>
    </row>
    <row r="645" spans="1:8" s="10" customFormat="1" ht="15" customHeight="1" x14ac:dyDescent="0.35">
      <c r="A645" s="9"/>
      <c r="B645" s="6"/>
      <c r="C645" s="11"/>
      <c r="D645" s="11"/>
      <c r="E645" s="12"/>
      <c r="F645" s="13"/>
      <c r="G645" s="13"/>
      <c r="H645" s="13"/>
    </row>
    <row r="646" spans="1:8" s="10" customFormat="1" ht="15" customHeight="1" x14ac:dyDescent="0.35">
      <c r="A646" s="9"/>
      <c r="B646" s="6"/>
      <c r="C646" s="11"/>
      <c r="D646" s="11"/>
      <c r="E646" s="12"/>
      <c r="F646" s="13"/>
      <c r="G646" s="13"/>
      <c r="H646" s="13"/>
    </row>
    <row r="647" spans="1:8" s="10" customFormat="1" ht="15" customHeight="1" x14ac:dyDescent="0.35">
      <c r="A647" s="9"/>
      <c r="B647" s="6"/>
      <c r="C647" s="11"/>
      <c r="D647" s="11"/>
      <c r="E647" s="12"/>
      <c r="F647" s="13"/>
      <c r="G647" s="13"/>
      <c r="H647" s="13"/>
    </row>
    <row r="648" spans="1:8" s="10" customFormat="1" ht="15" customHeight="1" x14ac:dyDescent="0.35">
      <c r="A648" s="9"/>
      <c r="B648" s="6"/>
      <c r="C648" s="11"/>
      <c r="D648" s="11"/>
      <c r="E648" s="12"/>
      <c r="F648" s="13"/>
      <c r="G648" s="13"/>
      <c r="H648" s="13"/>
    </row>
    <row r="649" spans="1:8" s="10" customFormat="1" ht="15" customHeight="1" x14ac:dyDescent="0.35">
      <c r="A649" s="9"/>
      <c r="B649" s="6"/>
      <c r="C649" s="11"/>
      <c r="D649" s="11"/>
      <c r="E649" s="12"/>
      <c r="F649" s="13"/>
      <c r="G649" s="13"/>
      <c r="H649" s="13"/>
    </row>
    <row r="650" spans="1:8" s="10" customFormat="1" ht="15" customHeight="1" x14ac:dyDescent="0.35">
      <c r="A650" s="9"/>
      <c r="B650" s="6"/>
      <c r="C650" s="11"/>
      <c r="D650" s="11"/>
      <c r="E650" s="12"/>
      <c r="F650" s="13"/>
      <c r="G650" s="13"/>
      <c r="H650" s="13"/>
    </row>
    <row r="651" spans="1:8" s="10" customFormat="1" ht="15" customHeight="1" x14ac:dyDescent="0.35">
      <c r="A651" s="9"/>
      <c r="B651" s="6"/>
      <c r="C651" s="11"/>
      <c r="D651" s="11"/>
      <c r="E651" s="12"/>
      <c r="F651" s="13"/>
      <c r="G651" s="13"/>
      <c r="H651" s="13"/>
    </row>
    <row r="652" spans="1:8" s="10" customFormat="1" ht="15" customHeight="1" x14ac:dyDescent="0.35">
      <c r="A652" s="9"/>
      <c r="B652" s="6"/>
      <c r="C652" s="11"/>
      <c r="D652" s="11"/>
      <c r="E652" s="12"/>
      <c r="F652" s="13"/>
      <c r="G652" s="13"/>
      <c r="H652" s="13"/>
    </row>
    <row r="653" spans="1:8" s="10" customFormat="1" ht="15" customHeight="1" x14ac:dyDescent="0.35">
      <c r="A653" s="9"/>
      <c r="B653" s="6"/>
      <c r="C653" s="11"/>
      <c r="D653" s="11"/>
      <c r="E653" s="12"/>
      <c r="F653" s="13"/>
      <c r="G653" s="13"/>
      <c r="H653" s="13"/>
    </row>
    <row r="654" spans="1:8" s="10" customFormat="1" ht="15" customHeight="1" x14ac:dyDescent="0.35">
      <c r="A654" s="9"/>
      <c r="B654" s="6"/>
      <c r="C654" s="11"/>
      <c r="D654" s="11"/>
      <c r="E654" s="12"/>
      <c r="F654" s="13"/>
      <c r="G654" s="13"/>
      <c r="H654" s="13"/>
    </row>
    <row r="655" spans="1:8" s="10" customFormat="1" ht="15" customHeight="1" x14ac:dyDescent="0.35">
      <c r="A655" s="9"/>
      <c r="B655" s="6"/>
      <c r="C655" s="11"/>
      <c r="D655" s="11"/>
      <c r="E655" s="12"/>
      <c r="F655" s="13"/>
      <c r="G655" s="13"/>
      <c r="H655" s="13"/>
    </row>
    <row r="656" spans="1:8" s="10" customFormat="1" ht="15" customHeight="1" x14ac:dyDescent="0.35">
      <c r="A656" s="9"/>
      <c r="B656" s="6"/>
      <c r="C656" s="11"/>
      <c r="D656" s="11"/>
      <c r="E656" s="12"/>
      <c r="F656" s="13"/>
      <c r="G656" s="13"/>
      <c r="H656" s="13"/>
    </row>
    <row r="657" spans="1:8" s="10" customFormat="1" ht="15" customHeight="1" x14ac:dyDescent="0.35">
      <c r="A657" s="9"/>
      <c r="B657" s="6"/>
      <c r="C657" s="11"/>
      <c r="D657" s="11"/>
      <c r="E657" s="12"/>
      <c r="F657" s="13"/>
      <c r="G657" s="13"/>
      <c r="H657" s="13"/>
    </row>
    <row r="658" spans="1:8" s="10" customFormat="1" ht="15" customHeight="1" x14ac:dyDescent="0.35">
      <c r="A658" s="9"/>
      <c r="B658" s="6"/>
      <c r="C658" s="11"/>
      <c r="D658" s="11"/>
      <c r="E658" s="12"/>
      <c r="F658" s="13"/>
      <c r="G658" s="13"/>
      <c r="H658" s="13"/>
    </row>
    <row r="659" spans="1:8" s="10" customFormat="1" ht="15" customHeight="1" x14ac:dyDescent="0.35">
      <c r="A659" s="9"/>
      <c r="B659" s="6"/>
      <c r="C659" s="11"/>
      <c r="D659" s="11"/>
      <c r="E659" s="12"/>
      <c r="F659" s="13"/>
      <c r="G659" s="13"/>
      <c r="H659" s="13"/>
    </row>
    <row r="660" spans="1:8" s="10" customFormat="1" ht="15" customHeight="1" x14ac:dyDescent="0.35">
      <c r="A660" s="9"/>
      <c r="B660" s="6"/>
      <c r="C660" s="11"/>
      <c r="D660" s="11"/>
      <c r="E660" s="12"/>
      <c r="F660" s="13"/>
      <c r="G660" s="13"/>
      <c r="H660" s="13"/>
    </row>
    <row r="661" spans="1:8" s="10" customFormat="1" ht="15" customHeight="1" x14ac:dyDescent="0.35">
      <c r="A661" s="9"/>
      <c r="B661" s="6"/>
      <c r="C661" s="11"/>
      <c r="D661" s="11"/>
      <c r="E661" s="12"/>
      <c r="F661" s="13"/>
      <c r="G661" s="13"/>
      <c r="H661" s="13"/>
    </row>
    <row r="662" spans="1:8" s="10" customFormat="1" ht="15" customHeight="1" x14ac:dyDescent="0.35">
      <c r="A662" s="9"/>
      <c r="B662" s="6"/>
      <c r="C662" s="11"/>
      <c r="D662" s="11"/>
      <c r="E662" s="12"/>
      <c r="F662" s="13"/>
      <c r="G662" s="13"/>
      <c r="H662" s="13"/>
    </row>
    <row r="663" spans="1:8" s="10" customFormat="1" ht="15" customHeight="1" x14ac:dyDescent="0.35">
      <c r="A663" s="9"/>
      <c r="B663" s="6"/>
      <c r="C663" s="11"/>
      <c r="D663" s="11"/>
      <c r="E663" s="12"/>
      <c r="F663" s="13"/>
      <c r="G663" s="13"/>
      <c r="H663" s="13"/>
    </row>
    <row r="664" spans="1:8" s="10" customFormat="1" ht="15" customHeight="1" x14ac:dyDescent="0.35">
      <c r="A664" s="9"/>
      <c r="B664" s="6"/>
      <c r="C664" s="11"/>
      <c r="D664" s="11"/>
      <c r="E664" s="12"/>
      <c r="F664" s="13"/>
      <c r="G664" s="13"/>
      <c r="H664" s="13"/>
    </row>
    <row r="665" spans="1:8" s="10" customFormat="1" ht="15" customHeight="1" x14ac:dyDescent="0.35">
      <c r="A665" s="9"/>
      <c r="B665" s="6"/>
      <c r="C665" s="11"/>
      <c r="D665" s="11"/>
      <c r="E665" s="12"/>
      <c r="F665" s="13"/>
      <c r="G665" s="13"/>
      <c r="H665" s="13"/>
    </row>
    <row r="666" spans="1:8" s="10" customFormat="1" ht="15" customHeight="1" x14ac:dyDescent="0.35">
      <c r="A666" s="9"/>
      <c r="B666" s="6"/>
      <c r="C666" s="11"/>
      <c r="D666" s="11"/>
      <c r="E666" s="12"/>
      <c r="F666" s="13"/>
      <c r="G666" s="13"/>
      <c r="H666" s="13"/>
    </row>
    <row r="667" spans="1:8" s="10" customFormat="1" ht="15" customHeight="1" x14ac:dyDescent="0.35">
      <c r="A667" s="9"/>
      <c r="B667" s="6"/>
      <c r="C667" s="11"/>
      <c r="D667" s="11"/>
      <c r="E667" s="12"/>
      <c r="F667" s="13"/>
      <c r="G667" s="13"/>
      <c r="H667" s="13"/>
    </row>
    <row r="668" spans="1:8" s="10" customFormat="1" ht="15" customHeight="1" x14ac:dyDescent="0.35">
      <c r="A668" s="9"/>
      <c r="B668" s="6"/>
      <c r="C668" s="11"/>
      <c r="D668" s="11"/>
      <c r="E668" s="12"/>
      <c r="F668" s="13"/>
      <c r="G668" s="13"/>
      <c r="H668" s="13"/>
    </row>
    <row r="669" spans="1:8" s="10" customFormat="1" ht="15" customHeight="1" x14ac:dyDescent="0.35">
      <c r="A669" s="9"/>
      <c r="B669" s="6"/>
      <c r="C669" s="11"/>
      <c r="D669" s="11"/>
      <c r="E669" s="12"/>
      <c r="F669" s="13"/>
      <c r="G669" s="13"/>
      <c r="H669" s="13"/>
    </row>
    <row r="670" spans="1:8" s="10" customFormat="1" ht="15" customHeight="1" x14ac:dyDescent="0.35">
      <c r="A670" s="9"/>
      <c r="B670" s="6"/>
      <c r="C670" s="11"/>
      <c r="D670" s="11"/>
      <c r="E670" s="12"/>
      <c r="F670" s="13"/>
      <c r="G670" s="13"/>
      <c r="H670" s="13"/>
    </row>
    <row r="671" spans="1:8" s="10" customFormat="1" ht="15" customHeight="1" x14ac:dyDescent="0.35">
      <c r="A671" s="9"/>
      <c r="B671" s="6"/>
      <c r="C671" s="11"/>
      <c r="D671" s="11"/>
      <c r="E671" s="12"/>
      <c r="F671" s="13"/>
      <c r="G671" s="13"/>
      <c r="H671" s="13"/>
    </row>
    <row r="672" spans="1:8" s="10" customFormat="1" ht="15" customHeight="1" x14ac:dyDescent="0.35">
      <c r="A672" s="9"/>
      <c r="B672" s="6"/>
      <c r="C672" s="11"/>
      <c r="D672" s="11"/>
      <c r="E672" s="12"/>
      <c r="F672" s="13"/>
      <c r="G672" s="13"/>
      <c r="H672" s="13"/>
    </row>
    <row r="673" spans="1:8" s="10" customFormat="1" ht="15" customHeight="1" x14ac:dyDescent="0.35">
      <c r="A673" s="9"/>
      <c r="B673" s="6"/>
      <c r="C673" s="11"/>
      <c r="D673" s="11"/>
      <c r="E673" s="12"/>
      <c r="F673" s="13"/>
      <c r="G673" s="13"/>
      <c r="H673" s="13"/>
    </row>
    <row r="674" spans="1:8" s="10" customFormat="1" ht="15" customHeight="1" x14ac:dyDescent="0.35">
      <c r="A674" s="9"/>
      <c r="B674" s="6"/>
      <c r="C674" s="11"/>
      <c r="D674" s="11"/>
      <c r="E674" s="12"/>
      <c r="F674" s="13"/>
      <c r="G674" s="13"/>
      <c r="H674" s="13"/>
    </row>
    <row r="675" spans="1:8" s="10" customFormat="1" ht="15" customHeight="1" x14ac:dyDescent="0.35">
      <c r="A675" s="9"/>
      <c r="B675" s="6"/>
      <c r="C675" s="11"/>
      <c r="D675" s="11"/>
      <c r="E675" s="12"/>
      <c r="F675" s="13"/>
      <c r="G675" s="13"/>
      <c r="H675" s="13"/>
    </row>
    <row r="676" spans="1:8" s="10" customFormat="1" ht="15" customHeight="1" x14ac:dyDescent="0.35">
      <c r="A676" s="9"/>
      <c r="B676" s="6"/>
      <c r="C676" s="11"/>
      <c r="D676" s="11"/>
      <c r="E676" s="12"/>
      <c r="F676" s="13"/>
      <c r="G676" s="13"/>
      <c r="H676" s="13"/>
    </row>
    <row r="677" spans="1:8" s="10" customFormat="1" ht="15" customHeight="1" x14ac:dyDescent="0.35">
      <c r="A677" s="9"/>
      <c r="B677" s="6"/>
      <c r="C677" s="11"/>
      <c r="D677" s="11"/>
      <c r="E677" s="12"/>
      <c r="F677" s="13"/>
      <c r="G677" s="13"/>
      <c r="H677" s="13"/>
    </row>
    <row r="678" spans="1:8" s="10" customFormat="1" ht="15" customHeight="1" x14ac:dyDescent="0.35">
      <c r="A678" s="9"/>
      <c r="B678" s="6"/>
      <c r="C678" s="11"/>
      <c r="D678" s="11"/>
      <c r="E678" s="12"/>
      <c r="F678" s="13"/>
      <c r="G678" s="13"/>
      <c r="H678" s="13"/>
    </row>
    <row r="679" spans="1:8" s="10" customFormat="1" ht="15" customHeight="1" x14ac:dyDescent="0.35">
      <c r="A679" s="9"/>
      <c r="B679" s="6"/>
      <c r="C679" s="11"/>
      <c r="D679" s="11"/>
      <c r="E679" s="12"/>
      <c r="F679" s="13"/>
      <c r="G679" s="13"/>
      <c r="H679" s="13"/>
    </row>
    <row r="680" spans="1:8" s="10" customFormat="1" ht="15" customHeight="1" x14ac:dyDescent="0.35">
      <c r="A680" s="9"/>
      <c r="B680" s="6"/>
      <c r="C680" s="11"/>
      <c r="D680" s="11"/>
      <c r="E680" s="12"/>
      <c r="F680" s="13"/>
      <c r="G680" s="13"/>
      <c r="H680" s="13"/>
    </row>
    <row r="681" spans="1:8" s="10" customFormat="1" ht="15" customHeight="1" x14ac:dyDescent="0.35">
      <c r="A681" s="9"/>
      <c r="B681" s="6"/>
      <c r="C681" s="11"/>
      <c r="D681" s="11"/>
      <c r="E681" s="12"/>
      <c r="F681" s="13"/>
      <c r="G681" s="13"/>
      <c r="H681" s="13"/>
    </row>
    <row r="682" spans="1:8" s="10" customFormat="1" ht="15" customHeight="1" x14ac:dyDescent="0.35">
      <c r="A682" s="9"/>
      <c r="B682" s="6"/>
      <c r="C682" s="11"/>
      <c r="D682" s="11"/>
      <c r="E682" s="12"/>
      <c r="F682" s="13"/>
      <c r="G682" s="13"/>
      <c r="H682" s="13"/>
    </row>
    <row r="683" spans="1:8" s="10" customFormat="1" ht="15" customHeight="1" x14ac:dyDescent="0.35">
      <c r="A683" s="9"/>
      <c r="B683" s="6"/>
      <c r="C683" s="11"/>
      <c r="D683" s="11"/>
      <c r="E683" s="12"/>
      <c r="F683" s="13"/>
      <c r="G683" s="13"/>
      <c r="H683" s="13"/>
    </row>
    <row r="684" spans="1:8" s="10" customFormat="1" ht="15" customHeight="1" x14ac:dyDescent="0.35">
      <c r="A684" s="9"/>
      <c r="B684" s="6"/>
      <c r="C684" s="11"/>
      <c r="D684" s="11"/>
      <c r="E684" s="12"/>
      <c r="F684" s="13"/>
      <c r="G684" s="13"/>
      <c r="H684" s="13"/>
    </row>
    <row r="685" spans="1:8" s="10" customFormat="1" ht="15" customHeight="1" x14ac:dyDescent="0.35">
      <c r="A685" s="9"/>
      <c r="B685" s="6"/>
      <c r="C685" s="11"/>
      <c r="D685" s="11"/>
      <c r="E685" s="12"/>
      <c r="F685" s="13"/>
      <c r="G685" s="13"/>
      <c r="H685" s="13"/>
    </row>
    <row r="686" spans="1:8" s="10" customFormat="1" ht="15" customHeight="1" x14ac:dyDescent="0.35">
      <c r="A686" s="9"/>
      <c r="B686" s="6"/>
      <c r="C686" s="11"/>
      <c r="D686" s="11"/>
      <c r="E686" s="12"/>
      <c r="F686" s="13"/>
      <c r="G686" s="13"/>
      <c r="H686" s="13"/>
    </row>
    <row r="687" spans="1:8" s="10" customFormat="1" ht="15" customHeight="1" x14ac:dyDescent="0.35">
      <c r="A687" s="9"/>
      <c r="B687" s="6"/>
      <c r="C687" s="11"/>
      <c r="D687" s="11"/>
      <c r="E687" s="12"/>
      <c r="F687" s="13"/>
      <c r="G687" s="13"/>
      <c r="H687" s="13"/>
    </row>
    <row r="688" spans="1:8" s="10" customFormat="1" ht="15" customHeight="1" x14ac:dyDescent="0.35">
      <c r="A688" s="9"/>
      <c r="B688" s="6"/>
      <c r="C688" s="11"/>
      <c r="D688" s="11"/>
      <c r="E688" s="12"/>
      <c r="F688" s="13"/>
      <c r="G688" s="13"/>
      <c r="H688" s="13"/>
    </row>
    <row r="689" spans="1:8" s="10" customFormat="1" ht="15" customHeight="1" x14ac:dyDescent="0.35">
      <c r="A689" s="9"/>
      <c r="B689" s="6"/>
      <c r="C689" s="11"/>
      <c r="D689" s="11"/>
      <c r="E689" s="12"/>
      <c r="F689" s="13"/>
      <c r="G689" s="13"/>
      <c r="H689" s="13"/>
    </row>
    <row r="690" spans="1:8" s="10" customFormat="1" ht="15" customHeight="1" x14ac:dyDescent="0.35">
      <c r="A690" s="9"/>
      <c r="B690" s="6"/>
      <c r="C690" s="11"/>
      <c r="D690" s="11"/>
      <c r="E690" s="12"/>
      <c r="F690" s="13"/>
      <c r="G690" s="13"/>
      <c r="H690" s="13"/>
    </row>
    <row r="691" spans="1:8" s="10" customFormat="1" ht="15" customHeight="1" x14ac:dyDescent="0.35">
      <c r="A691" s="9"/>
      <c r="B691" s="6"/>
      <c r="C691" s="11"/>
      <c r="D691" s="11"/>
      <c r="E691" s="12"/>
      <c r="F691" s="13"/>
      <c r="G691" s="13"/>
      <c r="H691" s="13"/>
    </row>
    <row r="692" spans="1:8" s="10" customFormat="1" ht="15" customHeight="1" x14ac:dyDescent="0.35">
      <c r="A692" s="9"/>
      <c r="B692" s="6"/>
      <c r="C692" s="11"/>
      <c r="D692" s="11"/>
      <c r="E692" s="12"/>
      <c r="F692" s="13"/>
      <c r="G692" s="13"/>
      <c r="H692" s="13"/>
    </row>
    <row r="693" spans="1:8" s="10" customFormat="1" ht="15" customHeight="1" x14ac:dyDescent="0.35">
      <c r="A693" s="9"/>
      <c r="B693" s="6"/>
      <c r="C693" s="11"/>
      <c r="D693" s="11"/>
      <c r="E693" s="12"/>
      <c r="F693" s="13"/>
      <c r="G693" s="13"/>
      <c r="H693" s="13"/>
    </row>
    <row r="694" spans="1:8" s="10" customFormat="1" ht="15" customHeight="1" x14ac:dyDescent="0.35">
      <c r="A694" s="9"/>
      <c r="B694" s="6"/>
      <c r="C694" s="11"/>
      <c r="D694" s="11"/>
      <c r="E694" s="12"/>
      <c r="F694" s="13"/>
      <c r="G694" s="13"/>
      <c r="H694" s="13"/>
    </row>
    <row r="695" spans="1:8" s="10" customFormat="1" ht="15" customHeight="1" x14ac:dyDescent="0.35">
      <c r="A695" s="9"/>
      <c r="B695" s="6"/>
      <c r="C695" s="11"/>
      <c r="D695" s="11"/>
      <c r="E695" s="12"/>
      <c r="F695" s="13"/>
      <c r="G695" s="13"/>
      <c r="H695" s="13"/>
    </row>
    <row r="696" spans="1:8" s="10" customFormat="1" ht="15" customHeight="1" x14ac:dyDescent="0.35">
      <c r="A696" s="9"/>
      <c r="B696" s="6"/>
      <c r="C696" s="11"/>
      <c r="D696" s="11"/>
      <c r="E696" s="12"/>
      <c r="F696" s="13"/>
      <c r="G696" s="13"/>
      <c r="H696" s="13"/>
    </row>
    <row r="697" spans="1:8" s="10" customFormat="1" ht="15" customHeight="1" x14ac:dyDescent="0.35">
      <c r="A697" s="9"/>
      <c r="B697" s="6"/>
      <c r="C697" s="11"/>
      <c r="D697" s="11"/>
      <c r="E697" s="12"/>
      <c r="F697" s="13"/>
      <c r="G697" s="13"/>
      <c r="H697" s="13"/>
    </row>
    <row r="698" spans="1:8" s="10" customFormat="1" ht="15" customHeight="1" x14ac:dyDescent="0.35">
      <c r="A698" s="9"/>
      <c r="B698" s="6"/>
      <c r="C698" s="11"/>
      <c r="D698" s="11"/>
      <c r="E698" s="12"/>
      <c r="F698" s="13"/>
      <c r="G698" s="13"/>
      <c r="H698" s="13"/>
    </row>
    <row r="699" spans="1:8" s="10" customFormat="1" ht="15" customHeight="1" x14ac:dyDescent="0.35">
      <c r="A699" s="9"/>
      <c r="B699" s="6"/>
      <c r="C699" s="11"/>
      <c r="D699" s="11"/>
      <c r="E699" s="12"/>
      <c r="F699" s="13"/>
      <c r="G699" s="13"/>
      <c r="H699" s="13"/>
    </row>
    <row r="700" spans="1:8" s="10" customFormat="1" ht="15" customHeight="1" x14ac:dyDescent="0.35">
      <c r="A700" s="9"/>
      <c r="B700" s="6"/>
      <c r="C700" s="11"/>
      <c r="D700" s="11"/>
      <c r="E700" s="12"/>
      <c r="F700" s="13"/>
      <c r="G700" s="13"/>
      <c r="H700" s="13"/>
    </row>
    <row r="701" spans="1:8" s="10" customFormat="1" ht="15" customHeight="1" x14ac:dyDescent="0.35">
      <c r="A701" s="9"/>
      <c r="B701" s="6"/>
      <c r="C701" s="11"/>
      <c r="D701" s="11"/>
      <c r="E701" s="12"/>
      <c r="F701" s="13"/>
      <c r="G701" s="13"/>
      <c r="H701" s="13"/>
    </row>
    <row r="702" spans="1:8" s="10" customFormat="1" ht="15" customHeight="1" x14ac:dyDescent="0.35">
      <c r="A702" s="9"/>
      <c r="B702" s="6"/>
      <c r="C702" s="11"/>
      <c r="D702" s="11"/>
      <c r="E702" s="12"/>
      <c r="F702" s="13"/>
      <c r="G702" s="13"/>
      <c r="H702" s="13"/>
    </row>
    <row r="703" spans="1:8" s="10" customFormat="1" ht="15" customHeight="1" x14ac:dyDescent="0.35">
      <c r="A703" s="9"/>
      <c r="B703" s="6"/>
      <c r="C703" s="11"/>
      <c r="D703" s="11"/>
      <c r="E703" s="12"/>
      <c r="F703" s="13"/>
      <c r="G703" s="13"/>
      <c r="H703" s="13"/>
    </row>
    <row r="704" spans="1:8" s="10" customFormat="1" ht="15" customHeight="1" x14ac:dyDescent="0.35">
      <c r="A704" s="9"/>
      <c r="B704" s="6"/>
      <c r="C704" s="11"/>
      <c r="D704" s="11"/>
      <c r="E704" s="12"/>
      <c r="F704" s="13"/>
      <c r="G704" s="13"/>
      <c r="H704" s="13"/>
    </row>
    <row r="705" spans="1:8" s="10" customFormat="1" ht="15" customHeight="1" x14ac:dyDescent="0.35">
      <c r="A705" s="9"/>
      <c r="B705" s="6"/>
      <c r="C705" s="11"/>
      <c r="D705" s="11"/>
      <c r="E705" s="12"/>
      <c r="F705" s="13"/>
      <c r="G705" s="13"/>
      <c r="H705" s="13"/>
    </row>
    <row r="706" spans="1:8" s="10" customFormat="1" ht="15" customHeight="1" x14ac:dyDescent="0.35">
      <c r="A706" s="9"/>
      <c r="B706" s="6"/>
      <c r="C706" s="11"/>
      <c r="D706" s="11"/>
      <c r="E706" s="12"/>
      <c r="F706" s="13"/>
      <c r="G706" s="13"/>
      <c r="H706" s="13"/>
    </row>
    <row r="707" spans="1:8" s="10" customFormat="1" ht="15" customHeight="1" x14ac:dyDescent="0.35">
      <c r="A707" s="9"/>
      <c r="B707" s="6"/>
      <c r="C707" s="11"/>
      <c r="D707" s="11"/>
      <c r="E707" s="12"/>
      <c r="F707" s="13"/>
      <c r="G707" s="13"/>
      <c r="H707" s="13"/>
    </row>
    <row r="708" spans="1:8" s="10" customFormat="1" ht="15" customHeight="1" x14ac:dyDescent="0.35">
      <c r="A708" s="9"/>
      <c r="B708" s="6"/>
      <c r="C708" s="11"/>
      <c r="D708" s="11"/>
      <c r="E708" s="12"/>
      <c r="F708" s="13"/>
      <c r="G708" s="13"/>
      <c r="H708" s="13"/>
    </row>
    <row r="709" spans="1:8" s="10" customFormat="1" ht="15" customHeight="1" x14ac:dyDescent="0.35">
      <c r="A709" s="9"/>
      <c r="B709" s="6"/>
      <c r="C709" s="11"/>
      <c r="D709" s="11"/>
      <c r="E709" s="12"/>
      <c r="F709" s="13"/>
      <c r="G709" s="13"/>
      <c r="H709" s="13"/>
    </row>
    <row r="710" spans="1:8" s="10" customFormat="1" ht="15" customHeight="1" x14ac:dyDescent="0.35">
      <c r="A710" s="9"/>
      <c r="B710" s="6"/>
      <c r="C710" s="11"/>
      <c r="D710" s="11"/>
      <c r="E710" s="12"/>
      <c r="F710" s="13"/>
      <c r="G710" s="13"/>
      <c r="H710" s="13"/>
    </row>
    <row r="711" spans="1:8" s="10" customFormat="1" ht="15" customHeight="1" x14ac:dyDescent="0.35">
      <c r="A711" s="9"/>
      <c r="B711" s="6"/>
      <c r="C711" s="11"/>
      <c r="D711" s="11"/>
      <c r="E711" s="12"/>
      <c r="F711" s="13"/>
      <c r="G711" s="13"/>
      <c r="H711" s="13"/>
    </row>
    <row r="712" spans="1:8" s="10" customFormat="1" ht="15" customHeight="1" x14ac:dyDescent="0.35">
      <c r="A712" s="9"/>
      <c r="B712" s="6"/>
      <c r="C712" s="11"/>
      <c r="D712" s="11"/>
      <c r="E712" s="12"/>
      <c r="F712" s="13"/>
      <c r="G712" s="13"/>
      <c r="H712" s="13"/>
    </row>
    <row r="713" spans="1:8" s="10" customFormat="1" ht="15" customHeight="1" x14ac:dyDescent="0.35">
      <c r="A713" s="9"/>
      <c r="B713" s="6"/>
      <c r="C713" s="11"/>
      <c r="D713" s="11"/>
      <c r="E713" s="12"/>
      <c r="F713" s="13"/>
      <c r="G713" s="13"/>
      <c r="H713" s="13"/>
    </row>
    <row r="714" spans="1:8" s="10" customFormat="1" ht="15" customHeight="1" x14ac:dyDescent="0.35">
      <c r="A714" s="9"/>
      <c r="B714" s="6"/>
      <c r="C714" s="11"/>
      <c r="D714" s="11"/>
      <c r="E714" s="12"/>
      <c r="F714" s="13"/>
      <c r="G714" s="13"/>
      <c r="H714" s="13"/>
    </row>
    <row r="715" spans="1:8" s="10" customFormat="1" ht="15" customHeight="1" x14ac:dyDescent="0.35">
      <c r="A715" s="9"/>
      <c r="B715" s="6"/>
      <c r="C715" s="11"/>
      <c r="D715" s="11"/>
      <c r="E715" s="12"/>
      <c r="F715" s="13"/>
      <c r="G715" s="13"/>
      <c r="H715" s="13"/>
    </row>
    <row r="716" spans="1:8" s="10" customFormat="1" ht="15" customHeight="1" x14ac:dyDescent="0.35">
      <c r="A716" s="9"/>
      <c r="B716" s="6"/>
      <c r="C716" s="11"/>
      <c r="D716" s="11"/>
      <c r="E716" s="12"/>
      <c r="F716" s="13"/>
      <c r="G716" s="13"/>
      <c r="H716" s="13"/>
    </row>
    <row r="717" spans="1:8" s="10" customFormat="1" ht="15" customHeight="1" x14ac:dyDescent="0.35">
      <c r="A717" s="9"/>
      <c r="B717" s="6"/>
      <c r="C717" s="11"/>
      <c r="D717" s="11"/>
      <c r="E717" s="12"/>
      <c r="F717" s="13"/>
      <c r="G717" s="13"/>
      <c r="H717" s="13"/>
    </row>
    <row r="718" spans="1:8" s="10" customFormat="1" ht="15" customHeight="1" x14ac:dyDescent="0.35">
      <c r="A718" s="9"/>
      <c r="B718" s="6"/>
      <c r="C718" s="11"/>
      <c r="D718" s="11"/>
      <c r="E718" s="12"/>
      <c r="F718" s="13"/>
      <c r="G718" s="13"/>
      <c r="H718" s="13"/>
    </row>
    <row r="719" spans="1:8" s="10" customFormat="1" ht="15" customHeight="1" x14ac:dyDescent="0.35">
      <c r="A719" s="9"/>
      <c r="B719" s="6"/>
      <c r="C719" s="11"/>
      <c r="D719" s="11"/>
      <c r="E719" s="12"/>
      <c r="F719" s="13"/>
      <c r="G719" s="13"/>
      <c r="H719" s="13"/>
    </row>
    <row r="720" spans="1:8" s="10" customFormat="1" ht="15" customHeight="1" x14ac:dyDescent="0.35">
      <c r="A720" s="9"/>
      <c r="B720" s="6"/>
      <c r="C720" s="11"/>
      <c r="D720" s="11"/>
      <c r="E720" s="12"/>
      <c r="F720" s="13"/>
      <c r="G720" s="13"/>
      <c r="H720" s="13"/>
    </row>
    <row r="721" spans="1:8" s="10" customFormat="1" ht="15" customHeight="1" x14ac:dyDescent="0.35">
      <c r="A721" s="9"/>
      <c r="B721" s="6"/>
      <c r="C721" s="11"/>
      <c r="D721" s="11"/>
      <c r="E721" s="12"/>
      <c r="F721" s="13"/>
      <c r="G721" s="13"/>
      <c r="H721" s="13"/>
    </row>
    <row r="722" spans="1:8" s="10" customFormat="1" ht="15" customHeight="1" x14ac:dyDescent="0.35">
      <c r="A722" s="9"/>
      <c r="B722" s="6"/>
      <c r="C722" s="11"/>
      <c r="D722" s="11"/>
      <c r="E722" s="12"/>
      <c r="F722" s="13"/>
      <c r="G722" s="13"/>
      <c r="H722" s="13"/>
    </row>
    <row r="723" spans="1:8" s="10" customFormat="1" ht="15" customHeight="1" x14ac:dyDescent="0.35">
      <c r="A723" s="9"/>
      <c r="B723" s="6"/>
      <c r="C723" s="11"/>
      <c r="D723" s="11"/>
      <c r="E723" s="12"/>
      <c r="F723" s="13"/>
      <c r="G723" s="13"/>
      <c r="H723" s="13"/>
    </row>
    <row r="724" spans="1:8" s="10" customFormat="1" ht="15" customHeight="1" x14ac:dyDescent="0.35">
      <c r="A724" s="9"/>
      <c r="B724" s="6"/>
      <c r="C724" s="11"/>
      <c r="D724" s="11"/>
      <c r="E724" s="12"/>
      <c r="F724" s="13"/>
      <c r="G724" s="13"/>
      <c r="H724" s="13"/>
    </row>
    <row r="725" spans="1:8" s="10" customFormat="1" ht="15" customHeight="1" x14ac:dyDescent="0.35">
      <c r="A725" s="9"/>
      <c r="B725" s="6"/>
      <c r="C725" s="11"/>
      <c r="D725" s="11"/>
      <c r="E725" s="12"/>
      <c r="F725" s="13"/>
      <c r="G725" s="13"/>
      <c r="H725" s="13"/>
    </row>
    <row r="726" spans="1:8" s="10" customFormat="1" ht="15" customHeight="1" x14ac:dyDescent="0.35">
      <c r="A726" s="9"/>
      <c r="B726" s="6"/>
      <c r="C726" s="11"/>
      <c r="D726" s="11"/>
      <c r="E726" s="12"/>
      <c r="F726" s="13"/>
      <c r="G726" s="13"/>
      <c r="H726" s="13"/>
    </row>
    <row r="727" spans="1:8" s="10" customFormat="1" ht="15" customHeight="1" x14ac:dyDescent="0.35">
      <c r="A727" s="9"/>
      <c r="B727" s="6"/>
      <c r="C727" s="11"/>
      <c r="D727" s="11"/>
      <c r="E727" s="12"/>
      <c r="F727" s="13"/>
      <c r="G727" s="13"/>
      <c r="H727" s="13"/>
    </row>
    <row r="728" spans="1:8" s="10" customFormat="1" ht="15" customHeight="1" x14ac:dyDescent="0.35">
      <c r="A728" s="9"/>
      <c r="B728" s="6"/>
      <c r="C728" s="11"/>
      <c r="D728" s="11"/>
      <c r="E728" s="12"/>
      <c r="F728" s="13"/>
      <c r="G728" s="13"/>
      <c r="H728" s="13"/>
    </row>
    <row r="729" spans="1:8" s="10" customFormat="1" ht="15" customHeight="1" x14ac:dyDescent="0.35">
      <c r="A729" s="9"/>
      <c r="B729" s="6"/>
      <c r="C729" s="11"/>
      <c r="D729" s="11"/>
      <c r="E729" s="12"/>
      <c r="F729" s="13"/>
      <c r="G729" s="13"/>
      <c r="H729" s="13"/>
    </row>
    <row r="730" spans="1:8" s="10" customFormat="1" ht="15" customHeight="1" x14ac:dyDescent="0.35">
      <c r="A730" s="9"/>
      <c r="B730" s="6"/>
      <c r="C730" s="11"/>
      <c r="D730" s="11"/>
      <c r="E730" s="12"/>
      <c r="F730" s="13"/>
      <c r="G730" s="13"/>
      <c r="H730" s="13"/>
    </row>
    <row r="731" spans="1:8" s="10" customFormat="1" ht="15" customHeight="1" x14ac:dyDescent="0.35">
      <c r="A731" s="9"/>
      <c r="B731" s="6"/>
      <c r="C731" s="11"/>
      <c r="D731" s="11"/>
      <c r="E731" s="12"/>
      <c r="F731" s="13"/>
      <c r="G731" s="13"/>
      <c r="H731" s="13"/>
    </row>
    <row r="732" spans="1:8" s="10" customFormat="1" ht="15" customHeight="1" x14ac:dyDescent="0.35">
      <c r="A732" s="9"/>
      <c r="B732" s="6"/>
      <c r="C732" s="11"/>
      <c r="D732" s="11"/>
      <c r="E732" s="12"/>
      <c r="F732" s="13"/>
      <c r="G732" s="13"/>
      <c r="H732" s="13"/>
    </row>
    <row r="733" spans="1:8" s="10" customFormat="1" ht="15" customHeight="1" x14ac:dyDescent="0.35">
      <c r="A733" s="9"/>
      <c r="B733" s="6"/>
      <c r="C733" s="11"/>
      <c r="D733" s="11"/>
      <c r="E733" s="12"/>
      <c r="F733" s="13"/>
      <c r="G733" s="13"/>
      <c r="H733" s="13"/>
    </row>
    <row r="734" spans="1:8" s="10" customFormat="1" ht="15" customHeight="1" x14ac:dyDescent="0.35">
      <c r="A734" s="9"/>
      <c r="B734" s="6"/>
      <c r="C734" s="11"/>
      <c r="D734" s="11"/>
      <c r="E734" s="12"/>
      <c r="F734" s="13"/>
      <c r="G734" s="13"/>
      <c r="H734" s="13"/>
    </row>
    <row r="735" spans="1:8" s="10" customFormat="1" ht="15" customHeight="1" x14ac:dyDescent="0.35">
      <c r="A735" s="9"/>
      <c r="B735" s="6"/>
      <c r="C735" s="11"/>
      <c r="D735" s="11"/>
      <c r="E735" s="12"/>
      <c r="F735" s="13"/>
      <c r="G735" s="13"/>
      <c r="H735" s="13"/>
    </row>
    <row r="736" spans="1:8" s="10" customFormat="1" ht="15" customHeight="1" x14ac:dyDescent="0.35">
      <c r="A736" s="9"/>
      <c r="B736" s="6"/>
      <c r="C736" s="11"/>
      <c r="D736" s="11"/>
      <c r="E736" s="12"/>
      <c r="F736" s="13"/>
      <c r="G736" s="13"/>
      <c r="H736" s="13"/>
    </row>
    <row r="737" spans="1:8" s="10" customFormat="1" ht="15" customHeight="1" x14ac:dyDescent="0.35">
      <c r="A737" s="9"/>
      <c r="B737" s="6"/>
      <c r="C737" s="11"/>
      <c r="D737" s="11"/>
      <c r="E737" s="12"/>
      <c r="F737" s="13"/>
      <c r="G737" s="13"/>
      <c r="H737" s="13"/>
    </row>
    <row r="738" spans="1:8" s="10" customFormat="1" ht="15" customHeight="1" x14ac:dyDescent="0.35">
      <c r="A738" s="9"/>
      <c r="B738" s="6"/>
      <c r="C738" s="11"/>
      <c r="D738" s="11"/>
      <c r="E738" s="12"/>
      <c r="F738" s="13"/>
      <c r="G738" s="13"/>
      <c r="H738" s="13"/>
    </row>
    <row r="739" spans="1:8" s="10" customFormat="1" ht="15" customHeight="1" x14ac:dyDescent="0.35">
      <c r="A739" s="9"/>
      <c r="B739" s="6"/>
      <c r="C739" s="11"/>
      <c r="D739" s="11"/>
      <c r="E739" s="12"/>
      <c r="F739" s="13"/>
      <c r="G739" s="13"/>
      <c r="H739" s="13"/>
    </row>
    <row r="740" spans="1:8" s="10" customFormat="1" ht="15" customHeight="1" x14ac:dyDescent="0.35">
      <c r="A740" s="9"/>
      <c r="B740" s="6"/>
      <c r="C740" s="11"/>
      <c r="D740" s="11"/>
      <c r="E740" s="12"/>
      <c r="F740" s="13"/>
      <c r="G740" s="13"/>
      <c r="H740" s="13"/>
    </row>
    <row r="741" spans="1:8" s="10" customFormat="1" ht="15" customHeight="1" x14ac:dyDescent="0.35">
      <c r="A741" s="9"/>
      <c r="B741" s="6"/>
      <c r="C741" s="11"/>
      <c r="D741" s="11"/>
      <c r="E741" s="12"/>
      <c r="F741" s="13"/>
      <c r="G741" s="13"/>
      <c r="H741" s="13"/>
    </row>
    <row r="742" spans="1:8" s="10" customFormat="1" ht="15" customHeight="1" x14ac:dyDescent="0.35">
      <c r="A742" s="9"/>
      <c r="B742" s="6"/>
      <c r="C742" s="11"/>
      <c r="D742" s="11"/>
      <c r="E742" s="12"/>
      <c r="F742" s="13"/>
      <c r="G742" s="13"/>
      <c r="H742" s="13"/>
    </row>
    <row r="743" spans="1:8" s="10" customFormat="1" ht="15" customHeight="1" x14ac:dyDescent="0.35">
      <c r="A743" s="9"/>
      <c r="B743" s="6"/>
      <c r="C743" s="11"/>
      <c r="D743" s="11"/>
      <c r="E743" s="12"/>
      <c r="F743" s="13"/>
      <c r="G743" s="13"/>
      <c r="H743" s="13"/>
    </row>
    <row r="744" spans="1:8" s="10" customFormat="1" ht="15" customHeight="1" x14ac:dyDescent="0.35">
      <c r="A744" s="9"/>
      <c r="B744" s="6"/>
      <c r="C744" s="11"/>
      <c r="D744" s="11"/>
      <c r="E744" s="12"/>
      <c r="F744" s="13"/>
      <c r="G744" s="13"/>
      <c r="H744" s="13"/>
    </row>
    <row r="745" spans="1:8" s="10" customFormat="1" ht="15" customHeight="1" x14ac:dyDescent="0.35">
      <c r="A745" s="9"/>
      <c r="B745" s="6"/>
      <c r="C745" s="11"/>
      <c r="D745" s="11"/>
      <c r="E745" s="12"/>
      <c r="F745" s="13"/>
      <c r="G745" s="13"/>
      <c r="H745" s="13"/>
    </row>
    <row r="746" spans="1:8" s="10" customFormat="1" ht="15" customHeight="1" x14ac:dyDescent="0.35">
      <c r="A746" s="9"/>
      <c r="B746" s="6"/>
      <c r="C746" s="11"/>
      <c r="D746" s="11"/>
      <c r="E746" s="12"/>
      <c r="F746" s="13"/>
      <c r="G746" s="13"/>
      <c r="H746" s="13"/>
    </row>
    <row r="747" spans="1:8" s="10" customFormat="1" ht="15" customHeight="1" x14ac:dyDescent="0.35">
      <c r="A747" s="9"/>
      <c r="B747" s="6"/>
      <c r="C747" s="11"/>
      <c r="D747" s="11"/>
      <c r="E747" s="12"/>
      <c r="F747" s="13"/>
      <c r="G747" s="13"/>
      <c r="H747" s="13"/>
    </row>
    <row r="748" spans="1:8" s="10" customFormat="1" ht="15" customHeight="1" x14ac:dyDescent="0.35">
      <c r="A748" s="9"/>
      <c r="B748" s="6"/>
      <c r="C748" s="11"/>
      <c r="D748" s="11"/>
      <c r="E748" s="12"/>
      <c r="F748" s="13"/>
      <c r="G748" s="13"/>
      <c r="H748" s="13"/>
    </row>
    <row r="749" spans="1:8" s="10" customFormat="1" ht="15" customHeight="1" x14ac:dyDescent="0.35">
      <c r="A749" s="9"/>
      <c r="B749" s="6"/>
      <c r="C749" s="11"/>
      <c r="D749" s="11"/>
      <c r="E749" s="12"/>
      <c r="F749" s="13"/>
      <c r="G749" s="13"/>
      <c r="H749" s="13"/>
    </row>
    <row r="750" spans="1:8" s="10" customFormat="1" ht="15" customHeight="1" x14ac:dyDescent="0.35">
      <c r="A750" s="9"/>
      <c r="B750" s="6"/>
      <c r="C750" s="11"/>
      <c r="D750" s="11"/>
      <c r="E750" s="12"/>
      <c r="F750" s="13"/>
      <c r="G750" s="13"/>
      <c r="H750" s="13"/>
    </row>
    <row r="751" spans="1:8" s="10" customFormat="1" ht="15" customHeight="1" x14ac:dyDescent="0.35">
      <c r="A751" s="9"/>
      <c r="B751" s="6"/>
      <c r="C751" s="11"/>
      <c r="D751" s="11"/>
      <c r="E751" s="12"/>
      <c r="F751" s="13"/>
      <c r="G751" s="13"/>
      <c r="H751" s="13"/>
    </row>
    <row r="752" spans="1:8" s="10" customFormat="1" ht="15" customHeight="1" x14ac:dyDescent="0.35">
      <c r="A752" s="9"/>
      <c r="B752" s="6"/>
      <c r="C752" s="11"/>
      <c r="D752" s="11"/>
      <c r="E752" s="12"/>
      <c r="F752" s="13"/>
      <c r="G752" s="13"/>
      <c r="H752" s="13"/>
    </row>
    <row r="753" spans="1:8" s="10" customFormat="1" ht="15" customHeight="1" x14ac:dyDescent="0.35">
      <c r="A753" s="9"/>
      <c r="B753" s="6"/>
      <c r="C753" s="11"/>
      <c r="D753" s="11"/>
      <c r="E753" s="12"/>
      <c r="F753" s="13"/>
      <c r="G753" s="13"/>
      <c r="H753" s="13"/>
    </row>
    <row r="754" spans="1:8" s="10" customFormat="1" ht="15" customHeight="1" x14ac:dyDescent="0.35">
      <c r="A754" s="9"/>
      <c r="B754" s="6"/>
      <c r="C754" s="11"/>
      <c r="D754" s="11"/>
      <c r="E754" s="12"/>
      <c r="F754" s="13"/>
      <c r="G754" s="13"/>
      <c r="H754" s="13"/>
    </row>
    <row r="755" spans="1:8" s="10" customFormat="1" ht="15" customHeight="1" x14ac:dyDescent="0.35">
      <c r="A755" s="9"/>
      <c r="B755" s="6"/>
      <c r="C755" s="11"/>
      <c r="D755" s="11"/>
      <c r="E755" s="12"/>
      <c r="F755" s="13"/>
      <c r="G755" s="13"/>
      <c r="H755" s="13"/>
    </row>
    <row r="756" spans="1:8" s="10" customFormat="1" ht="15" customHeight="1" x14ac:dyDescent="0.35">
      <c r="A756" s="9"/>
      <c r="B756" s="6"/>
      <c r="C756" s="11"/>
      <c r="D756" s="11"/>
      <c r="E756" s="12"/>
      <c r="F756" s="13"/>
      <c r="G756" s="13"/>
      <c r="H756" s="13"/>
    </row>
    <row r="757" spans="1:8" s="10" customFormat="1" ht="15" customHeight="1" x14ac:dyDescent="0.35">
      <c r="A757" s="9"/>
      <c r="B757" s="6"/>
      <c r="C757" s="11"/>
      <c r="D757" s="11"/>
      <c r="E757" s="12"/>
      <c r="F757" s="13"/>
      <c r="G757" s="13"/>
      <c r="H757" s="13"/>
    </row>
    <row r="758" spans="1:8" s="10" customFormat="1" ht="15" customHeight="1" x14ac:dyDescent="0.35">
      <c r="A758" s="9"/>
      <c r="B758" s="6"/>
      <c r="C758" s="11"/>
      <c r="D758" s="11"/>
      <c r="E758" s="12"/>
      <c r="F758" s="13"/>
      <c r="G758" s="13"/>
      <c r="H758" s="13"/>
    </row>
    <row r="759" spans="1:8" s="10" customFormat="1" ht="15" customHeight="1" x14ac:dyDescent="0.35">
      <c r="A759" s="9"/>
      <c r="B759" s="6"/>
      <c r="C759" s="11"/>
      <c r="D759" s="11"/>
      <c r="E759" s="12"/>
      <c r="F759" s="13"/>
      <c r="G759" s="13"/>
      <c r="H759" s="13"/>
    </row>
    <row r="760" spans="1:8" s="10" customFormat="1" ht="15" customHeight="1" x14ac:dyDescent="0.35">
      <c r="A760" s="9"/>
      <c r="B760" s="6"/>
      <c r="C760" s="11"/>
      <c r="D760" s="11"/>
      <c r="E760" s="12"/>
      <c r="F760" s="13"/>
      <c r="G760" s="13"/>
      <c r="H760" s="13"/>
    </row>
    <row r="761" spans="1:8" s="10" customFormat="1" ht="15" customHeight="1" x14ac:dyDescent="0.35">
      <c r="A761" s="9"/>
      <c r="B761" s="6"/>
      <c r="C761" s="11"/>
      <c r="D761" s="11"/>
      <c r="E761" s="12"/>
      <c r="F761" s="13"/>
      <c r="G761" s="13"/>
      <c r="H761" s="13"/>
    </row>
    <row r="762" spans="1:8" s="10" customFormat="1" ht="15" customHeight="1" x14ac:dyDescent="0.35">
      <c r="A762" s="9"/>
      <c r="B762" s="6"/>
      <c r="C762" s="11"/>
      <c r="D762" s="11"/>
      <c r="E762" s="12"/>
      <c r="F762" s="13"/>
      <c r="G762" s="13"/>
      <c r="H762" s="13"/>
    </row>
    <row r="763" spans="1:8" s="10" customFormat="1" ht="15" customHeight="1" x14ac:dyDescent="0.35">
      <c r="A763" s="9"/>
      <c r="B763" s="6"/>
      <c r="C763" s="11"/>
      <c r="D763" s="11"/>
      <c r="E763" s="12"/>
      <c r="F763" s="13"/>
      <c r="G763" s="13"/>
      <c r="H763" s="13"/>
    </row>
    <row r="764" spans="1:8" s="10" customFormat="1" ht="15" customHeight="1" x14ac:dyDescent="0.35">
      <c r="A764" s="9"/>
      <c r="B764" s="6"/>
      <c r="C764" s="11"/>
      <c r="D764" s="11"/>
      <c r="E764" s="12"/>
      <c r="F764" s="13"/>
      <c r="G764" s="13"/>
      <c r="H764" s="13"/>
    </row>
    <row r="765" spans="1:8" s="10" customFormat="1" ht="15" customHeight="1" x14ac:dyDescent="0.35">
      <c r="A765" s="9"/>
      <c r="B765" s="6"/>
      <c r="C765" s="11"/>
      <c r="D765" s="11"/>
      <c r="E765" s="12"/>
      <c r="F765" s="13"/>
      <c r="G765" s="13"/>
      <c r="H765" s="13"/>
    </row>
    <row r="766" spans="1:8" s="10" customFormat="1" ht="15" customHeight="1" x14ac:dyDescent="0.35">
      <c r="A766" s="9"/>
      <c r="B766" s="6"/>
      <c r="C766" s="11"/>
      <c r="D766" s="11"/>
      <c r="E766" s="12"/>
      <c r="F766" s="13"/>
      <c r="G766" s="13"/>
      <c r="H766" s="13"/>
    </row>
    <row r="767" spans="1:8" s="10" customFormat="1" ht="15" customHeight="1" x14ac:dyDescent="0.35">
      <c r="A767" s="9"/>
      <c r="B767" s="6"/>
      <c r="C767" s="11"/>
      <c r="D767" s="11"/>
      <c r="E767" s="12"/>
      <c r="F767" s="13"/>
      <c r="G767" s="13"/>
      <c r="H767" s="13"/>
    </row>
    <row r="768" spans="1:8" s="10" customFormat="1" ht="15" customHeight="1" x14ac:dyDescent="0.35">
      <c r="A768" s="9"/>
      <c r="B768" s="6"/>
      <c r="C768" s="11"/>
      <c r="D768" s="11"/>
      <c r="E768" s="12"/>
      <c r="F768" s="13"/>
      <c r="G768" s="13"/>
      <c r="H768" s="13"/>
    </row>
    <row r="769" spans="1:8" s="10" customFormat="1" ht="15" customHeight="1" x14ac:dyDescent="0.35">
      <c r="A769" s="9"/>
      <c r="B769" s="6"/>
      <c r="C769" s="11"/>
      <c r="D769" s="11"/>
      <c r="E769" s="12"/>
      <c r="F769" s="13"/>
      <c r="G769" s="13"/>
      <c r="H769" s="13"/>
    </row>
    <row r="770" spans="1:8" s="10" customFormat="1" ht="15" customHeight="1" x14ac:dyDescent="0.35">
      <c r="A770" s="9"/>
      <c r="B770" s="6"/>
      <c r="C770" s="11"/>
      <c r="D770" s="11"/>
      <c r="E770" s="12"/>
      <c r="F770" s="13"/>
      <c r="G770" s="13"/>
      <c r="H770" s="13"/>
    </row>
    <row r="771" spans="1:8" s="10" customFormat="1" ht="15" customHeight="1" x14ac:dyDescent="0.35">
      <c r="A771" s="9"/>
      <c r="B771" s="6"/>
      <c r="C771" s="11"/>
      <c r="D771" s="11"/>
      <c r="E771" s="12"/>
      <c r="F771" s="13"/>
      <c r="G771" s="13"/>
      <c r="H771" s="13"/>
    </row>
    <row r="772" spans="1:8" s="10" customFormat="1" ht="15" customHeight="1" x14ac:dyDescent="0.35">
      <c r="A772" s="9"/>
      <c r="B772" s="6"/>
      <c r="C772" s="11"/>
      <c r="D772" s="11"/>
      <c r="E772" s="12"/>
      <c r="F772" s="13"/>
      <c r="G772" s="13"/>
      <c r="H772" s="13"/>
    </row>
    <row r="773" spans="1:8" s="10" customFormat="1" ht="15" customHeight="1" x14ac:dyDescent="0.35">
      <c r="A773" s="9"/>
      <c r="B773" s="6"/>
      <c r="C773" s="11"/>
      <c r="D773" s="11"/>
      <c r="E773" s="12"/>
      <c r="F773" s="13"/>
      <c r="G773" s="13"/>
      <c r="H773" s="13"/>
    </row>
    <row r="774" spans="1:8" s="10" customFormat="1" ht="15" customHeight="1" x14ac:dyDescent="0.35">
      <c r="A774" s="9"/>
      <c r="B774" s="6"/>
      <c r="C774" s="11"/>
      <c r="D774" s="11"/>
      <c r="E774" s="12"/>
      <c r="F774" s="13"/>
      <c r="G774" s="13"/>
      <c r="H774" s="13"/>
    </row>
    <row r="775" spans="1:8" s="10" customFormat="1" ht="15" customHeight="1" x14ac:dyDescent="0.35">
      <c r="A775" s="9"/>
      <c r="B775" s="6"/>
      <c r="C775" s="11"/>
      <c r="D775" s="11"/>
      <c r="E775" s="12"/>
      <c r="F775" s="13"/>
      <c r="G775" s="13"/>
      <c r="H775" s="13"/>
    </row>
    <row r="776" spans="1:8" s="10" customFormat="1" ht="15" customHeight="1" x14ac:dyDescent="0.35">
      <c r="A776" s="9"/>
      <c r="B776" s="6"/>
      <c r="C776" s="11"/>
      <c r="D776" s="11"/>
      <c r="E776" s="12"/>
      <c r="F776" s="13"/>
      <c r="G776" s="13"/>
      <c r="H776" s="13"/>
    </row>
    <row r="777" spans="1:8" s="10" customFormat="1" ht="15" customHeight="1" x14ac:dyDescent="0.35">
      <c r="A777" s="9"/>
      <c r="B777" s="6"/>
      <c r="C777" s="11"/>
      <c r="D777" s="11"/>
      <c r="E777" s="12"/>
      <c r="F777" s="13"/>
      <c r="G777" s="13"/>
      <c r="H777" s="13"/>
    </row>
    <row r="778" spans="1:8" s="10" customFormat="1" ht="15" customHeight="1" x14ac:dyDescent="0.35">
      <c r="A778" s="9"/>
      <c r="B778" s="6"/>
      <c r="C778" s="11"/>
      <c r="D778" s="11"/>
      <c r="E778" s="12"/>
      <c r="F778" s="13"/>
      <c r="G778" s="13"/>
      <c r="H778" s="13"/>
    </row>
    <row r="779" spans="1:8" s="10" customFormat="1" ht="15" customHeight="1" x14ac:dyDescent="0.35">
      <c r="A779" s="9"/>
      <c r="B779" s="6"/>
      <c r="C779" s="11"/>
      <c r="D779" s="11"/>
      <c r="E779" s="12"/>
      <c r="F779" s="13"/>
      <c r="G779" s="13"/>
      <c r="H779" s="13"/>
    </row>
    <row r="780" spans="1:8" s="10" customFormat="1" ht="15" customHeight="1" x14ac:dyDescent="0.35">
      <c r="A780" s="9"/>
      <c r="B780" s="6"/>
      <c r="C780" s="11"/>
      <c r="D780" s="11"/>
      <c r="E780" s="12"/>
      <c r="F780" s="13"/>
      <c r="G780" s="13"/>
      <c r="H780" s="13"/>
    </row>
    <row r="781" spans="1:8" s="10" customFormat="1" ht="15" customHeight="1" x14ac:dyDescent="0.35">
      <c r="A781" s="9"/>
      <c r="B781" s="6"/>
      <c r="C781" s="11"/>
      <c r="D781" s="11"/>
      <c r="E781" s="12"/>
      <c r="F781" s="13"/>
      <c r="G781" s="13"/>
      <c r="H781" s="13"/>
    </row>
    <row r="782" spans="1:8" s="10" customFormat="1" ht="15" customHeight="1" x14ac:dyDescent="0.35">
      <c r="A782" s="9"/>
      <c r="B782" s="6"/>
      <c r="C782" s="11"/>
      <c r="D782" s="11"/>
      <c r="E782" s="12"/>
      <c r="F782" s="13"/>
      <c r="G782" s="13"/>
      <c r="H782" s="13"/>
    </row>
    <row r="783" spans="1:8" s="10" customFormat="1" ht="15" customHeight="1" x14ac:dyDescent="0.35">
      <c r="A783" s="9"/>
      <c r="B783" s="6"/>
      <c r="C783" s="11"/>
      <c r="D783" s="11"/>
      <c r="E783" s="12"/>
      <c r="F783" s="13"/>
      <c r="G783" s="13"/>
      <c r="H783" s="13"/>
    </row>
    <row r="784" spans="1:8" s="10" customFormat="1" ht="15" customHeight="1" x14ac:dyDescent="0.35">
      <c r="A784" s="9"/>
      <c r="B784" s="6"/>
      <c r="C784" s="11"/>
      <c r="D784" s="11"/>
      <c r="E784" s="12"/>
      <c r="F784" s="13"/>
      <c r="G784" s="13"/>
      <c r="H784" s="13"/>
    </row>
    <row r="785" spans="1:8" s="10" customFormat="1" ht="15" customHeight="1" x14ac:dyDescent="0.35">
      <c r="A785" s="9"/>
      <c r="B785" s="6"/>
      <c r="C785" s="11"/>
      <c r="D785" s="11"/>
      <c r="E785" s="12"/>
      <c r="F785" s="13"/>
      <c r="G785" s="13"/>
      <c r="H785" s="13"/>
    </row>
    <row r="786" spans="1:8" s="10" customFormat="1" ht="15" customHeight="1" x14ac:dyDescent="0.35">
      <c r="A786" s="9"/>
      <c r="B786" s="6"/>
      <c r="C786" s="11"/>
      <c r="D786" s="11"/>
      <c r="E786" s="12"/>
      <c r="F786" s="13"/>
      <c r="G786" s="13"/>
      <c r="H786" s="13"/>
    </row>
    <row r="787" spans="1:8" s="10" customFormat="1" ht="15" customHeight="1" x14ac:dyDescent="0.35">
      <c r="A787" s="9"/>
      <c r="B787" s="6"/>
      <c r="C787" s="11"/>
      <c r="D787" s="11"/>
      <c r="E787" s="12"/>
      <c r="F787" s="13"/>
      <c r="G787" s="13"/>
      <c r="H787" s="13"/>
    </row>
    <row r="788" spans="1:8" s="10" customFormat="1" ht="15" customHeight="1" x14ac:dyDescent="0.35">
      <c r="A788" s="9"/>
      <c r="B788" s="6"/>
      <c r="C788" s="11"/>
      <c r="D788" s="11"/>
      <c r="E788" s="12"/>
      <c r="F788" s="13"/>
      <c r="G788" s="13"/>
      <c r="H788" s="13"/>
    </row>
    <row r="789" spans="1:8" s="10" customFormat="1" ht="15" customHeight="1" x14ac:dyDescent="0.35">
      <c r="A789" s="9"/>
      <c r="B789" s="6"/>
      <c r="C789" s="11"/>
      <c r="D789" s="11"/>
      <c r="E789" s="12"/>
      <c r="F789" s="13"/>
      <c r="G789" s="13"/>
      <c r="H789" s="13"/>
    </row>
    <row r="790" spans="1:8" s="10" customFormat="1" ht="15" customHeight="1" x14ac:dyDescent="0.35">
      <c r="A790" s="9"/>
      <c r="B790" s="6"/>
      <c r="C790" s="11"/>
      <c r="D790" s="11"/>
      <c r="E790" s="12"/>
      <c r="F790" s="13"/>
      <c r="G790" s="13"/>
      <c r="H790" s="13"/>
    </row>
    <row r="791" spans="1:8" s="10" customFormat="1" ht="15" customHeight="1" x14ac:dyDescent="0.35">
      <c r="A791" s="9"/>
      <c r="B791" s="6"/>
      <c r="C791" s="11"/>
      <c r="D791" s="11"/>
      <c r="E791" s="12"/>
      <c r="F791" s="13"/>
      <c r="G791" s="13"/>
      <c r="H791" s="13"/>
    </row>
    <row r="792" spans="1:8" s="10" customFormat="1" ht="15" customHeight="1" x14ac:dyDescent="0.35">
      <c r="A792" s="9"/>
      <c r="B792" s="6"/>
      <c r="C792" s="11"/>
      <c r="D792" s="11"/>
      <c r="E792" s="12"/>
      <c r="F792" s="13"/>
      <c r="G792" s="13"/>
      <c r="H792" s="13"/>
    </row>
    <row r="793" spans="1:8" s="10" customFormat="1" ht="15" customHeight="1" x14ac:dyDescent="0.35">
      <c r="A793" s="9"/>
      <c r="B793" s="6"/>
      <c r="C793" s="11"/>
      <c r="D793" s="11"/>
      <c r="E793" s="12"/>
      <c r="F793" s="13"/>
      <c r="G793" s="13"/>
      <c r="H793" s="13"/>
    </row>
    <row r="794" spans="1:8" s="10" customFormat="1" ht="15" customHeight="1" x14ac:dyDescent="0.35">
      <c r="A794" s="9"/>
      <c r="B794" s="6"/>
      <c r="C794" s="11"/>
      <c r="D794" s="11"/>
      <c r="E794" s="12"/>
      <c r="F794" s="13"/>
      <c r="G794" s="13"/>
      <c r="H794" s="13"/>
    </row>
    <row r="795" spans="1:8" s="10" customFormat="1" ht="15" customHeight="1" x14ac:dyDescent="0.35">
      <c r="A795" s="9"/>
      <c r="B795" s="6"/>
      <c r="C795" s="11"/>
      <c r="D795" s="11"/>
      <c r="E795" s="12"/>
      <c r="F795" s="13"/>
      <c r="G795" s="13"/>
      <c r="H795" s="13"/>
    </row>
    <row r="796" spans="1:8" s="10" customFormat="1" ht="15" customHeight="1" x14ac:dyDescent="0.35">
      <c r="A796" s="9"/>
      <c r="B796" s="6"/>
      <c r="C796" s="11"/>
      <c r="D796" s="11"/>
      <c r="E796" s="12"/>
      <c r="F796" s="13"/>
      <c r="G796" s="13"/>
      <c r="H796" s="13"/>
    </row>
    <row r="797" spans="1:8" s="10" customFormat="1" ht="15" customHeight="1" x14ac:dyDescent="0.35">
      <c r="A797" s="9"/>
      <c r="B797" s="6"/>
      <c r="C797" s="11"/>
      <c r="D797" s="11"/>
      <c r="E797" s="12"/>
      <c r="F797" s="13"/>
      <c r="G797" s="13"/>
      <c r="H797" s="13"/>
    </row>
    <row r="798" spans="1:8" s="10" customFormat="1" ht="15" customHeight="1" x14ac:dyDescent="0.35">
      <c r="A798" s="9"/>
      <c r="B798" s="6"/>
      <c r="C798" s="11"/>
      <c r="D798" s="11"/>
      <c r="E798" s="12"/>
      <c r="F798" s="13"/>
      <c r="G798" s="13"/>
      <c r="H798" s="13"/>
    </row>
    <row r="799" spans="1:8" s="10" customFormat="1" ht="15" customHeight="1" x14ac:dyDescent="0.35">
      <c r="A799" s="9"/>
      <c r="B799" s="6"/>
      <c r="C799" s="11"/>
      <c r="D799" s="11"/>
      <c r="E799" s="12"/>
      <c r="F799" s="13"/>
      <c r="G799" s="13"/>
      <c r="H799" s="13"/>
    </row>
    <row r="800" spans="1:8" s="10" customFormat="1" ht="15" customHeight="1" x14ac:dyDescent="0.35">
      <c r="A800" s="9"/>
      <c r="B800" s="6"/>
      <c r="C800" s="11"/>
      <c r="D800" s="11"/>
      <c r="E800" s="12"/>
      <c r="F800" s="13"/>
      <c r="G800" s="13"/>
      <c r="H800" s="13"/>
    </row>
    <row r="801" spans="1:8" s="10" customFormat="1" ht="15" customHeight="1" x14ac:dyDescent="0.35">
      <c r="A801" s="9"/>
      <c r="B801" s="6"/>
      <c r="C801" s="11"/>
      <c r="D801" s="11"/>
      <c r="E801" s="12"/>
      <c r="F801" s="13"/>
      <c r="G801" s="13"/>
      <c r="H801" s="13"/>
    </row>
    <row r="802" spans="1:8" s="10" customFormat="1" ht="15" customHeight="1" x14ac:dyDescent="0.35">
      <c r="A802" s="9"/>
      <c r="B802" s="6"/>
      <c r="C802" s="11"/>
      <c r="D802" s="11"/>
      <c r="E802" s="12"/>
      <c r="F802" s="13"/>
      <c r="G802" s="13"/>
      <c r="H802" s="13"/>
    </row>
    <row r="803" spans="1:8" s="10" customFormat="1" ht="15" customHeight="1" x14ac:dyDescent="0.35">
      <c r="A803" s="9"/>
      <c r="B803" s="6"/>
      <c r="C803" s="11"/>
      <c r="D803" s="11"/>
      <c r="E803" s="12"/>
      <c r="F803" s="13"/>
      <c r="G803" s="13"/>
      <c r="H803" s="13"/>
    </row>
    <row r="804" spans="1:8" s="10" customFormat="1" ht="15" customHeight="1" x14ac:dyDescent="0.35">
      <c r="A804" s="9"/>
      <c r="B804" s="6"/>
      <c r="C804" s="11"/>
      <c r="D804" s="11"/>
      <c r="E804" s="12"/>
      <c r="F804" s="13"/>
      <c r="G804" s="13"/>
      <c r="H804" s="13"/>
    </row>
    <row r="805" spans="1:8" s="10" customFormat="1" ht="15" customHeight="1" x14ac:dyDescent="0.35">
      <c r="A805" s="9"/>
      <c r="B805" s="6"/>
      <c r="C805" s="11"/>
      <c r="D805" s="11"/>
      <c r="E805" s="12"/>
      <c r="F805" s="13"/>
      <c r="G805" s="13"/>
      <c r="H805" s="13"/>
    </row>
    <row r="806" spans="1:8" s="10" customFormat="1" ht="15" customHeight="1" x14ac:dyDescent="0.35">
      <c r="A806" s="9"/>
      <c r="B806" s="6"/>
      <c r="C806" s="11"/>
      <c r="D806" s="11"/>
      <c r="E806" s="12"/>
      <c r="F806" s="13"/>
      <c r="G806" s="13"/>
      <c r="H806" s="13"/>
    </row>
    <row r="807" spans="1:8" s="10" customFormat="1" ht="15" customHeight="1" x14ac:dyDescent="0.35">
      <c r="A807" s="9"/>
      <c r="B807" s="6"/>
      <c r="C807" s="11"/>
      <c r="D807" s="11"/>
      <c r="E807" s="12"/>
      <c r="F807" s="13"/>
      <c r="G807" s="13"/>
      <c r="H807" s="13"/>
    </row>
    <row r="808" spans="1:8" s="10" customFormat="1" ht="15" customHeight="1" x14ac:dyDescent="0.35">
      <c r="A808" s="9"/>
      <c r="B808" s="6"/>
      <c r="C808" s="11"/>
      <c r="D808" s="11"/>
      <c r="E808" s="12"/>
      <c r="F808" s="13"/>
      <c r="G808" s="13"/>
      <c r="H808" s="13"/>
    </row>
    <row r="809" spans="1:8" s="10" customFormat="1" ht="15" customHeight="1" x14ac:dyDescent="0.35">
      <c r="A809" s="9"/>
      <c r="B809" s="6"/>
      <c r="C809" s="11"/>
      <c r="D809" s="11"/>
      <c r="E809" s="12"/>
      <c r="F809" s="13"/>
      <c r="G809" s="13"/>
      <c r="H809" s="13"/>
    </row>
    <row r="810" spans="1:8" s="10" customFormat="1" ht="15" customHeight="1" x14ac:dyDescent="0.35">
      <c r="A810" s="9"/>
      <c r="B810" s="6"/>
      <c r="C810" s="11"/>
      <c r="D810" s="11"/>
      <c r="E810" s="12"/>
      <c r="F810" s="13"/>
      <c r="G810" s="13"/>
      <c r="H810" s="13"/>
    </row>
    <row r="811" spans="1:8" s="10" customFormat="1" ht="15" customHeight="1" x14ac:dyDescent="0.35">
      <c r="A811" s="9"/>
      <c r="B811" s="6"/>
      <c r="C811" s="11"/>
      <c r="D811" s="11"/>
      <c r="E811" s="12"/>
      <c r="F811" s="13"/>
      <c r="G811" s="13"/>
      <c r="H811" s="13"/>
    </row>
    <row r="812" spans="1:8" s="10" customFormat="1" ht="15" customHeight="1" x14ac:dyDescent="0.35">
      <c r="A812" s="9"/>
      <c r="B812" s="6"/>
      <c r="C812" s="11"/>
      <c r="D812" s="11"/>
      <c r="E812" s="12"/>
      <c r="F812" s="13"/>
      <c r="G812" s="13"/>
      <c r="H812" s="13"/>
    </row>
    <row r="813" spans="1:8" s="10" customFormat="1" ht="15" customHeight="1" x14ac:dyDescent="0.35">
      <c r="A813" s="9"/>
      <c r="B813" s="6"/>
      <c r="C813" s="11"/>
      <c r="D813" s="11"/>
      <c r="E813" s="12"/>
      <c r="F813" s="13"/>
      <c r="G813" s="13"/>
      <c r="H813" s="13"/>
    </row>
    <row r="814" spans="1:8" s="10" customFormat="1" ht="15" customHeight="1" x14ac:dyDescent="0.35">
      <c r="A814" s="9"/>
      <c r="B814" s="6"/>
      <c r="C814" s="11"/>
      <c r="D814" s="11"/>
      <c r="E814" s="12"/>
      <c r="F814" s="13"/>
      <c r="G814" s="13"/>
      <c r="H814" s="13"/>
    </row>
    <row r="815" spans="1:8" s="10" customFormat="1" ht="15" customHeight="1" x14ac:dyDescent="0.35">
      <c r="A815" s="9"/>
      <c r="B815" s="6"/>
      <c r="C815" s="11"/>
      <c r="D815" s="11"/>
      <c r="E815" s="12"/>
      <c r="F815" s="13"/>
      <c r="G815" s="13"/>
      <c r="H815" s="13"/>
    </row>
    <row r="816" spans="1:8" s="10" customFormat="1" ht="15" customHeight="1" x14ac:dyDescent="0.35">
      <c r="A816" s="9"/>
      <c r="B816" s="6"/>
      <c r="C816" s="11"/>
      <c r="D816" s="11"/>
      <c r="E816" s="12"/>
      <c r="F816" s="13"/>
      <c r="G816" s="13"/>
      <c r="H816" s="13"/>
    </row>
    <row r="817" spans="1:8" s="10" customFormat="1" ht="15" customHeight="1" x14ac:dyDescent="0.35">
      <c r="A817" s="9"/>
      <c r="B817" s="6"/>
      <c r="C817" s="11"/>
      <c r="D817" s="11"/>
      <c r="E817" s="12"/>
      <c r="F817" s="13"/>
      <c r="G817" s="13"/>
      <c r="H817" s="13"/>
    </row>
    <row r="818" spans="1:8" s="10" customFormat="1" ht="15" customHeight="1" x14ac:dyDescent="0.35">
      <c r="A818" s="9"/>
      <c r="B818" s="6"/>
      <c r="C818" s="11"/>
      <c r="D818" s="11"/>
      <c r="E818" s="12"/>
      <c r="F818" s="13"/>
      <c r="G818" s="13"/>
      <c r="H818" s="13"/>
    </row>
    <row r="819" spans="1:8" s="10" customFormat="1" ht="15" customHeight="1" x14ac:dyDescent="0.35">
      <c r="A819" s="9"/>
      <c r="B819" s="6"/>
      <c r="C819" s="11"/>
      <c r="D819" s="11"/>
      <c r="E819" s="12"/>
      <c r="F819" s="13"/>
      <c r="G819" s="13"/>
      <c r="H819" s="13"/>
    </row>
    <row r="820" spans="1:8" s="10" customFormat="1" ht="15" customHeight="1" x14ac:dyDescent="0.35">
      <c r="A820" s="9"/>
      <c r="B820" s="6"/>
      <c r="C820" s="11"/>
      <c r="D820" s="11"/>
      <c r="E820" s="12"/>
      <c r="F820" s="13"/>
      <c r="G820" s="13"/>
      <c r="H820" s="13"/>
    </row>
    <row r="821" spans="1:8" s="10" customFormat="1" ht="15" customHeight="1" x14ac:dyDescent="0.35">
      <c r="A821" s="9"/>
      <c r="B821" s="6"/>
      <c r="C821" s="11"/>
      <c r="D821" s="11"/>
      <c r="E821" s="12"/>
      <c r="F821" s="13"/>
      <c r="G821" s="13"/>
      <c r="H821" s="13"/>
    </row>
    <row r="822" spans="1:8" s="10" customFormat="1" ht="15" customHeight="1" x14ac:dyDescent="0.35">
      <c r="A822" s="9"/>
      <c r="B822" s="6"/>
      <c r="C822" s="11"/>
      <c r="D822" s="11"/>
      <c r="E822" s="12"/>
      <c r="F822" s="13"/>
      <c r="G822" s="13"/>
      <c r="H822" s="13"/>
    </row>
    <row r="823" spans="1:8" s="10" customFormat="1" ht="15" customHeight="1" x14ac:dyDescent="0.35">
      <c r="A823" s="9"/>
      <c r="B823" s="6"/>
      <c r="C823" s="11"/>
      <c r="D823" s="11"/>
      <c r="E823" s="12"/>
      <c r="F823" s="13"/>
      <c r="G823" s="13"/>
      <c r="H823" s="13"/>
    </row>
    <row r="824" spans="1:8" s="10" customFormat="1" ht="15" customHeight="1" x14ac:dyDescent="0.35">
      <c r="A824" s="9"/>
      <c r="B824" s="6"/>
      <c r="C824" s="11"/>
      <c r="D824" s="11"/>
      <c r="E824" s="12"/>
      <c r="F824" s="13"/>
      <c r="G824" s="13"/>
      <c r="H824" s="13"/>
    </row>
    <row r="825" spans="1:8" s="10" customFormat="1" ht="15" customHeight="1" x14ac:dyDescent="0.35">
      <c r="A825" s="9"/>
      <c r="B825" s="6"/>
      <c r="C825" s="11"/>
      <c r="D825" s="11"/>
      <c r="E825" s="12"/>
      <c r="F825" s="13"/>
      <c r="G825" s="13"/>
      <c r="H825" s="13"/>
    </row>
    <row r="826" spans="1:8" s="10" customFormat="1" ht="15" customHeight="1" x14ac:dyDescent="0.35">
      <c r="A826" s="9"/>
      <c r="B826" s="6"/>
      <c r="C826" s="11"/>
      <c r="D826" s="11"/>
      <c r="E826" s="12"/>
      <c r="F826" s="13"/>
      <c r="G826" s="13"/>
      <c r="H826" s="13"/>
    </row>
    <row r="827" spans="1:8" s="10" customFormat="1" ht="15" customHeight="1" x14ac:dyDescent="0.35">
      <c r="A827" s="9"/>
      <c r="B827" s="6"/>
      <c r="C827" s="11"/>
      <c r="D827" s="11"/>
      <c r="E827" s="12"/>
      <c r="F827" s="13"/>
      <c r="G827" s="13"/>
      <c r="H827" s="13"/>
    </row>
    <row r="828" spans="1:8" s="10" customFormat="1" ht="15" customHeight="1" x14ac:dyDescent="0.35">
      <c r="A828" s="9"/>
      <c r="B828" s="6"/>
      <c r="C828" s="11"/>
      <c r="D828" s="11"/>
      <c r="E828" s="12"/>
      <c r="F828" s="13"/>
      <c r="G828" s="13"/>
      <c r="H828" s="13"/>
    </row>
    <row r="829" spans="1:8" s="10" customFormat="1" ht="15" customHeight="1" x14ac:dyDescent="0.35">
      <c r="A829" s="9"/>
      <c r="B829" s="6"/>
      <c r="C829" s="11"/>
      <c r="D829" s="11"/>
      <c r="E829" s="12"/>
      <c r="F829" s="13"/>
      <c r="G829" s="13"/>
      <c r="H829" s="13"/>
    </row>
    <row r="830" spans="1:8" s="10" customFormat="1" ht="15" customHeight="1" x14ac:dyDescent="0.35">
      <c r="A830" s="9"/>
      <c r="B830" s="6"/>
      <c r="C830" s="11"/>
      <c r="D830" s="11"/>
      <c r="E830" s="12"/>
      <c r="F830" s="13"/>
      <c r="G830" s="13"/>
      <c r="H830" s="13"/>
    </row>
    <row r="831" spans="1:8" s="10" customFormat="1" ht="15" customHeight="1" x14ac:dyDescent="0.35">
      <c r="A831" s="9"/>
      <c r="B831" s="6"/>
      <c r="C831" s="11"/>
      <c r="D831" s="11"/>
      <c r="E831" s="12"/>
      <c r="F831" s="13"/>
      <c r="G831" s="13"/>
      <c r="H831" s="13"/>
    </row>
    <row r="832" spans="1:8" s="10" customFormat="1" ht="15" customHeight="1" x14ac:dyDescent="0.35">
      <c r="A832" s="9"/>
      <c r="B832" s="6"/>
      <c r="C832" s="11"/>
      <c r="D832" s="11"/>
      <c r="E832" s="12"/>
      <c r="F832" s="13"/>
      <c r="G832" s="13"/>
      <c r="H832" s="13"/>
    </row>
    <row r="833" spans="1:8" s="10" customFormat="1" ht="15" customHeight="1" x14ac:dyDescent="0.35">
      <c r="A833" s="9"/>
      <c r="B833" s="6"/>
      <c r="C833" s="11"/>
      <c r="D833" s="11"/>
      <c r="E833" s="12"/>
      <c r="F833" s="13"/>
      <c r="G833" s="13"/>
      <c r="H833" s="13"/>
    </row>
    <row r="834" spans="1:8" s="10" customFormat="1" ht="15" customHeight="1" x14ac:dyDescent="0.35">
      <c r="A834" s="9"/>
      <c r="B834" s="6"/>
      <c r="C834" s="11"/>
      <c r="D834" s="11"/>
      <c r="E834" s="12"/>
      <c r="F834" s="13"/>
      <c r="G834" s="13"/>
      <c r="H834" s="13"/>
    </row>
    <row r="835" spans="1:8" s="10" customFormat="1" ht="15" customHeight="1" x14ac:dyDescent="0.35">
      <c r="A835" s="9"/>
      <c r="B835" s="6"/>
      <c r="C835" s="11"/>
      <c r="D835" s="11"/>
      <c r="E835" s="12"/>
      <c r="F835" s="13"/>
      <c r="G835" s="13"/>
      <c r="H835" s="13"/>
    </row>
    <row r="836" spans="1:8" s="10" customFormat="1" ht="15" customHeight="1" x14ac:dyDescent="0.35">
      <c r="A836" s="9"/>
      <c r="B836" s="6"/>
      <c r="C836" s="11"/>
      <c r="D836" s="11"/>
      <c r="E836" s="12"/>
      <c r="F836" s="13"/>
      <c r="G836" s="13"/>
      <c r="H836" s="13"/>
    </row>
    <row r="837" spans="1:8" s="10" customFormat="1" ht="15" customHeight="1" x14ac:dyDescent="0.35">
      <c r="A837" s="9"/>
      <c r="B837" s="6"/>
      <c r="C837" s="11"/>
      <c r="D837" s="11"/>
      <c r="E837" s="12"/>
      <c r="F837" s="13"/>
      <c r="G837" s="13"/>
      <c r="H837" s="13"/>
    </row>
    <row r="838" spans="1:8" s="10" customFormat="1" ht="15" customHeight="1" x14ac:dyDescent="0.35">
      <c r="A838" s="9"/>
      <c r="B838" s="6"/>
      <c r="C838" s="11"/>
      <c r="D838" s="11"/>
      <c r="E838" s="12"/>
      <c r="F838" s="13"/>
      <c r="G838" s="13"/>
      <c r="H838" s="13"/>
    </row>
    <row r="839" spans="1:8" s="10" customFormat="1" ht="15" customHeight="1" x14ac:dyDescent="0.35">
      <c r="A839" s="9"/>
      <c r="B839" s="6"/>
      <c r="C839" s="11"/>
      <c r="D839" s="11"/>
      <c r="E839" s="12"/>
      <c r="F839" s="13"/>
      <c r="G839" s="13"/>
      <c r="H839" s="13"/>
    </row>
    <row r="840" spans="1:8" s="10" customFormat="1" ht="15" customHeight="1" x14ac:dyDescent="0.35">
      <c r="A840" s="9"/>
      <c r="B840" s="6"/>
      <c r="C840" s="11"/>
      <c r="D840" s="11"/>
      <c r="E840" s="12"/>
      <c r="F840" s="13"/>
      <c r="G840" s="13"/>
      <c r="H840" s="13"/>
    </row>
    <row r="841" spans="1:8" s="10" customFormat="1" ht="15" customHeight="1" x14ac:dyDescent="0.35">
      <c r="A841" s="9"/>
      <c r="B841" s="6"/>
      <c r="C841" s="11"/>
      <c r="D841" s="11"/>
      <c r="E841" s="12"/>
      <c r="F841" s="13"/>
      <c r="G841" s="13"/>
      <c r="H841" s="13"/>
    </row>
    <row r="842" spans="1:8" s="10" customFormat="1" ht="15" customHeight="1" x14ac:dyDescent="0.35">
      <c r="A842" s="9"/>
      <c r="B842" s="6"/>
      <c r="C842" s="11"/>
      <c r="D842" s="11"/>
      <c r="E842" s="12"/>
      <c r="F842" s="13"/>
      <c r="G842" s="13"/>
      <c r="H842" s="13"/>
    </row>
    <row r="843" spans="1:8" s="10" customFormat="1" ht="15" customHeight="1" x14ac:dyDescent="0.35">
      <c r="A843" s="9"/>
      <c r="B843" s="6"/>
      <c r="C843" s="11"/>
      <c r="D843" s="11"/>
      <c r="E843" s="12"/>
      <c r="F843" s="13"/>
      <c r="G843" s="13"/>
      <c r="H843" s="13"/>
    </row>
    <row r="844" spans="1:8" s="10" customFormat="1" ht="15" customHeight="1" x14ac:dyDescent="0.35">
      <c r="A844" s="9"/>
      <c r="B844" s="6"/>
      <c r="C844" s="11"/>
      <c r="D844" s="11"/>
      <c r="E844" s="12"/>
      <c r="F844" s="13"/>
      <c r="G844" s="13"/>
      <c r="H844" s="13"/>
    </row>
    <row r="845" spans="1:8" s="10" customFormat="1" ht="15" customHeight="1" x14ac:dyDescent="0.35">
      <c r="A845" s="9"/>
      <c r="B845" s="6"/>
      <c r="C845" s="11"/>
      <c r="D845" s="11"/>
      <c r="E845" s="12"/>
      <c r="F845" s="13"/>
      <c r="G845" s="13"/>
      <c r="H845" s="13"/>
    </row>
    <row r="846" spans="1:8" s="10" customFormat="1" ht="15" customHeight="1" x14ac:dyDescent="0.35">
      <c r="A846" s="9"/>
      <c r="B846" s="6"/>
      <c r="C846" s="11"/>
      <c r="D846" s="11"/>
      <c r="E846" s="12"/>
      <c r="F846" s="13"/>
      <c r="G846" s="13"/>
      <c r="H846" s="13"/>
    </row>
    <row r="847" spans="1:8" s="10" customFormat="1" ht="15" customHeight="1" x14ac:dyDescent="0.35">
      <c r="A847" s="9"/>
      <c r="B847" s="6"/>
      <c r="C847" s="11"/>
      <c r="D847" s="11"/>
      <c r="E847" s="12"/>
      <c r="F847" s="13"/>
      <c r="G847" s="13"/>
      <c r="H847" s="13"/>
    </row>
    <row r="848" spans="1:8" s="10" customFormat="1" ht="15" customHeight="1" x14ac:dyDescent="0.35">
      <c r="A848" s="9"/>
      <c r="B848" s="6"/>
      <c r="C848" s="11"/>
      <c r="D848" s="11"/>
      <c r="E848" s="12"/>
      <c r="F848" s="13"/>
      <c r="G848" s="13"/>
      <c r="H848" s="13"/>
    </row>
    <row r="849" spans="1:8" s="10" customFormat="1" ht="15" customHeight="1" x14ac:dyDescent="0.35">
      <c r="A849" s="9"/>
      <c r="B849" s="6"/>
      <c r="C849" s="11"/>
      <c r="D849" s="11"/>
      <c r="E849" s="12"/>
      <c r="F849" s="13"/>
      <c r="G849" s="13"/>
      <c r="H849" s="13"/>
    </row>
    <row r="850" spans="1:8" s="10" customFormat="1" ht="15" customHeight="1" x14ac:dyDescent="0.35">
      <c r="A850" s="9"/>
      <c r="B850" s="6"/>
      <c r="C850" s="11"/>
      <c r="D850" s="11"/>
      <c r="E850" s="12"/>
      <c r="F850" s="13"/>
      <c r="G850" s="13"/>
      <c r="H850" s="13"/>
    </row>
    <row r="851" spans="1:8" s="10" customFormat="1" ht="15" customHeight="1" x14ac:dyDescent="0.35">
      <c r="A851" s="9"/>
      <c r="B851" s="6"/>
      <c r="C851" s="11"/>
      <c r="D851" s="11"/>
      <c r="E851" s="12"/>
      <c r="F851" s="13"/>
      <c r="G851" s="13"/>
      <c r="H851" s="13"/>
    </row>
    <row r="852" spans="1:8" s="10" customFormat="1" ht="15" customHeight="1" x14ac:dyDescent="0.35">
      <c r="A852" s="9"/>
      <c r="B852" s="6"/>
      <c r="C852" s="11"/>
      <c r="D852" s="11"/>
      <c r="E852" s="12"/>
      <c r="F852" s="13"/>
      <c r="G852" s="13"/>
      <c r="H852" s="13"/>
    </row>
    <row r="853" spans="1:8" s="10" customFormat="1" ht="15" customHeight="1" x14ac:dyDescent="0.35">
      <c r="A853" s="9"/>
      <c r="B853" s="6"/>
      <c r="C853" s="11"/>
      <c r="D853" s="11"/>
      <c r="E853" s="12"/>
      <c r="F853" s="13"/>
      <c r="G853" s="13"/>
      <c r="H853" s="13"/>
    </row>
    <row r="854" spans="1:8" s="10" customFormat="1" ht="15" customHeight="1" x14ac:dyDescent="0.35">
      <c r="A854" s="9"/>
      <c r="B854" s="6"/>
      <c r="C854" s="11"/>
      <c r="D854" s="11"/>
      <c r="E854" s="12"/>
      <c r="F854" s="13"/>
      <c r="G854" s="13"/>
      <c r="H854" s="13"/>
    </row>
    <row r="855" spans="1:8" s="10" customFormat="1" ht="15" customHeight="1" x14ac:dyDescent="0.35">
      <c r="A855" s="9"/>
      <c r="B855" s="6"/>
      <c r="C855" s="11"/>
      <c r="D855" s="11"/>
      <c r="E855" s="12"/>
      <c r="F855" s="13"/>
      <c r="G855" s="13"/>
      <c r="H855" s="13"/>
    </row>
    <row r="856" spans="1:8" s="10" customFormat="1" ht="15" customHeight="1" x14ac:dyDescent="0.35">
      <c r="A856" s="9"/>
      <c r="B856" s="6"/>
      <c r="C856" s="11"/>
      <c r="D856" s="11"/>
      <c r="E856" s="12"/>
      <c r="F856" s="13"/>
      <c r="G856" s="13"/>
      <c r="H856" s="13"/>
    </row>
    <row r="857" spans="1:8" s="10" customFormat="1" ht="15" customHeight="1" x14ac:dyDescent="0.35">
      <c r="A857" s="9"/>
      <c r="B857" s="6"/>
      <c r="C857" s="11"/>
      <c r="D857" s="11"/>
      <c r="E857" s="12"/>
      <c r="F857" s="13"/>
      <c r="G857" s="13"/>
      <c r="H857" s="13"/>
    </row>
    <row r="858" spans="1:8" s="10" customFormat="1" ht="15" customHeight="1" x14ac:dyDescent="0.35">
      <c r="A858" s="9"/>
      <c r="B858" s="6"/>
      <c r="C858" s="11"/>
      <c r="D858" s="11"/>
      <c r="E858" s="12"/>
      <c r="F858" s="13"/>
      <c r="G858" s="13"/>
      <c r="H858" s="13"/>
    </row>
    <row r="859" spans="1:8" s="10" customFormat="1" ht="15" customHeight="1" x14ac:dyDescent="0.35">
      <c r="A859" s="9"/>
      <c r="B859" s="6"/>
      <c r="C859" s="11"/>
      <c r="D859" s="11"/>
      <c r="E859" s="12"/>
      <c r="F859" s="13"/>
      <c r="G859" s="13"/>
      <c r="H859" s="13"/>
    </row>
    <row r="860" spans="1:8" s="10" customFormat="1" ht="15" customHeight="1" x14ac:dyDescent="0.35">
      <c r="A860" s="9"/>
      <c r="B860" s="6"/>
      <c r="C860" s="11"/>
      <c r="D860" s="11"/>
      <c r="E860" s="12"/>
      <c r="F860" s="13"/>
      <c r="G860" s="13"/>
      <c r="H860" s="13"/>
    </row>
    <row r="861" spans="1:8" s="10" customFormat="1" ht="15" customHeight="1" x14ac:dyDescent="0.35">
      <c r="A861" s="9"/>
      <c r="B861" s="6"/>
      <c r="C861" s="11"/>
      <c r="D861" s="11"/>
      <c r="E861" s="12"/>
      <c r="F861" s="13"/>
      <c r="G861" s="13"/>
      <c r="H861" s="13"/>
    </row>
    <row r="862" spans="1:8" s="10" customFormat="1" ht="15" customHeight="1" x14ac:dyDescent="0.35">
      <c r="A862" s="9"/>
      <c r="B862" s="6"/>
      <c r="C862" s="11"/>
      <c r="D862" s="11"/>
      <c r="E862" s="12"/>
      <c r="F862" s="13"/>
      <c r="G862" s="13"/>
      <c r="H862" s="13"/>
    </row>
    <row r="863" spans="1:8" s="10" customFormat="1" ht="15" customHeight="1" x14ac:dyDescent="0.35">
      <c r="A863" s="9"/>
      <c r="B863" s="6"/>
      <c r="C863" s="11"/>
      <c r="D863" s="11"/>
      <c r="E863" s="12"/>
      <c r="F863" s="13"/>
      <c r="G863" s="13"/>
      <c r="H863" s="13"/>
    </row>
    <row r="864" spans="1:8" s="10" customFormat="1" ht="15" customHeight="1" x14ac:dyDescent="0.35">
      <c r="A864" s="9"/>
      <c r="B864" s="6"/>
      <c r="C864" s="11"/>
      <c r="D864" s="11"/>
      <c r="E864" s="12"/>
      <c r="F864" s="13"/>
      <c r="G864" s="13"/>
      <c r="H864" s="13"/>
    </row>
    <row r="865" spans="1:8" s="10" customFormat="1" ht="15" customHeight="1" x14ac:dyDescent="0.35">
      <c r="A865" s="9"/>
      <c r="B865" s="6"/>
      <c r="C865" s="11"/>
      <c r="D865" s="11"/>
      <c r="E865" s="12"/>
      <c r="F865" s="13"/>
      <c r="G865" s="13"/>
      <c r="H865" s="13"/>
    </row>
    <row r="866" spans="1:8" s="10" customFormat="1" ht="15" customHeight="1" x14ac:dyDescent="0.35">
      <c r="A866" s="9"/>
      <c r="B866" s="6"/>
      <c r="C866" s="11"/>
      <c r="D866" s="11"/>
      <c r="E866" s="12"/>
      <c r="F866" s="13"/>
      <c r="G866" s="13"/>
      <c r="H866" s="13"/>
    </row>
    <row r="867" spans="1:8" s="10" customFormat="1" ht="15" customHeight="1" x14ac:dyDescent="0.35">
      <c r="A867" s="9"/>
      <c r="B867" s="6"/>
      <c r="C867" s="11"/>
      <c r="D867" s="11"/>
      <c r="E867" s="12"/>
      <c r="F867" s="13"/>
      <c r="G867" s="13"/>
      <c r="H867" s="13"/>
    </row>
    <row r="868" spans="1:8" s="10" customFormat="1" ht="15" customHeight="1" x14ac:dyDescent="0.35">
      <c r="A868" s="9"/>
      <c r="B868" s="6"/>
      <c r="C868" s="11"/>
      <c r="D868" s="11"/>
      <c r="E868" s="12"/>
      <c r="F868" s="13"/>
      <c r="G868" s="13"/>
      <c r="H868" s="13"/>
    </row>
    <row r="869" spans="1:8" s="10" customFormat="1" ht="15" customHeight="1" x14ac:dyDescent="0.35">
      <c r="A869" s="9"/>
      <c r="B869" s="6"/>
      <c r="C869" s="11"/>
      <c r="D869" s="11"/>
      <c r="E869" s="12"/>
      <c r="F869" s="13"/>
      <c r="G869" s="13"/>
      <c r="H869" s="13"/>
    </row>
    <row r="870" spans="1:8" s="10" customFormat="1" ht="15" customHeight="1" x14ac:dyDescent="0.35">
      <c r="A870" s="9"/>
      <c r="B870" s="6"/>
      <c r="C870" s="11"/>
      <c r="D870" s="11"/>
      <c r="E870" s="12"/>
      <c r="F870" s="13"/>
      <c r="G870" s="13"/>
      <c r="H870" s="13"/>
    </row>
    <row r="871" spans="1:8" s="10" customFormat="1" ht="15" customHeight="1" x14ac:dyDescent="0.35">
      <c r="A871" s="9"/>
      <c r="B871" s="6"/>
      <c r="C871" s="11"/>
      <c r="D871" s="11"/>
      <c r="E871" s="12"/>
      <c r="F871" s="13"/>
      <c r="G871" s="13"/>
      <c r="H871" s="13"/>
    </row>
    <row r="872" spans="1:8" s="10" customFormat="1" ht="15" customHeight="1" x14ac:dyDescent="0.35">
      <c r="A872" s="9"/>
      <c r="B872" s="6"/>
      <c r="C872" s="11"/>
      <c r="D872" s="11"/>
      <c r="E872" s="12"/>
      <c r="F872" s="13"/>
      <c r="G872" s="13"/>
      <c r="H872" s="13"/>
    </row>
    <row r="873" spans="1:8" s="10" customFormat="1" ht="15" customHeight="1" x14ac:dyDescent="0.35">
      <c r="A873" s="9"/>
      <c r="B873" s="6"/>
      <c r="C873" s="11"/>
      <c r="D873" s="11"/>
      <c r="E873" s="12"/>
      <c r="F873" s="13"/>
      <c r="G873" s="13"/>
      <c r="H873" s="13"/>
    </row>
    <row r="874" spans="1:8" s="10" customFormat="1" ht="15" customHeight="1" x14ac:dyDescent="0.35">
      <c r="A874" s="9"/>
      <c r="B874" s="6"/>
      <c r="C874" s="11"/>
      <c r="D874" s="11"/>
      <c r="E874" s="12"/>
      <c r="F874" s="13"/>
      <c r="G874" s="13"/>
      <c r="H874" s="13"/>
    </row>
    <row r="875" spans="1:8" s="10" customFormat="1" ht="15" customHeight="1" x14ac:dyDescent="0.35">
      <c r="A875" s="9"/>
      <c r="B875" s="6"/>
      <c r="C875" s="11"/>
      <c r="D875" s="11"/>
      <c r="E875" s="12"/>
      <c r="F875" s="13"/>
      <c r="G875" s="13"/>
      <c r="H875" s="13"/>
    </row>
  </sheetData>
  <sheetProtection sheet="1" objects="1" scenarios="1"/>
  <mergeCells count="1">
    <mergeCell ref="B2:G2"/>
  </mergeCells>
  <printOptions horizontalCentered="1"/>
  <pageMargins left="0.7" right="0.7" top="0.75" bottom="0.75" header="0.3" footer="0.3"/>
  <pageSetup scale="61" fitToHeight="0" orientation="portrait" r:id="rId1"/>
  <headerFooter scaleWithDoc="0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 tint="-0.249977111117893"/>
  </sheetPr>
  <dimension ref="A1:G13"/>
  <sheetViews>
    <sheetView showGridLines="0" showRowColHeaders="0" workbookViewId="0">
      <selection activeCell="I29" sqref="I29"/>
    </sheetView>
  </sheetViews>
  <sheetFormatPr defaultColWidth="9.1796875" defaultRowHeight="14.5" x14ac:dyDescent="0.35"/>
  <cols>
    <col min="1" max="1" width="2.7265625" style="104" customWidth="1"/>
    <col min="2" max="2" width="5.453125" style="101" customWidth="1"/>
    <col min="3" max="3" width="78.453125" style="105" bestFit="1" customWidth="1"/>
  </cols>
  <sheetData>
    <row r="1" spans="1:7" ht="24.5" x14ac:dyDescent="0.35">
      <c r="A1" s="103" t="s">
        <v>0</v>
      </c>
      <c r="B1" s="139" t="s">
        <v>452</v>
      </c>
      <c r="C1" s="140"/>
    </row>
    <row r="2" spans="1:7" x14ac:dyDescent="0.35">
      <c r="A2" s="103" t="s">
        <v>0</v>
      </c>
      <c r="B2" s="100"/>
    </row>
    <row r="3" spans="1:7" x14ac:dyDescent="0.35">
      <c r="A3" s="103" t="s">
        <v>0</v>
      </c>
      <c r="B3" s="127" t="s">
        <v>453</v>
      </c>
      <c r="C3" s="124"/>
    </row>
    <row r="4" spans="1:7" ht="9" customHeight="1" x14ac:dyDescent="0.35">
      <c r="A4" s="103" t="s">
        <v>0</v>
      </c>
      <c r="B4" s="117"/>
      <c r="C4" s="118"/>
    </row>
    <row r="5" spans="1:7" x14ac:dyDescent="0.35">
      <c r="A5" s="103" t="s">
        <v>0</v>
      </c>
      <c r="B5" s="117" t="s">
        <v>9</v>
      </c>
      <c r="C5" s="118" t="s">
        <v>454</v>
      </c>
    </row>
    <row r="6" spans="1:7" ht="9" customHeight="1" x14ac:dyDescent="0.35">
      <c r="A6" s="103" t="s">
        <v>0</v>
      </c>
      <c r="B6" s="117"/>
      <c r="C6" s="118"/>
    </row>
    <row r="7" spans="1:7" x14ac:dyDescent="0.35">
      <c r="A7" s="103" t="s">
        <v>0</v>
      </c>
      <c r="B7" s="117" t="s">
        <v>13</v>
      </c>
      <c r="C7" s="118" t="s">
        <v>455</v>
      </c>
    </row>
    <row r="8" spans="1:7" ht="9" customHeight="1" x14ac:dyDescent="0.35">
      <c r="A8" s="103" t="s">
        <v>0</v>
      </c>
      <c r="B8" s="117"/>
      <c r="C8" s="118"/>
      <c r="G8" s="106"/>
    </row>
    <row r="9" spans="1:7" x14ac:dyDescent="0.35">
      <c r="A9" s="103" t="s">
        <v>0</v>
      </c>
      <c r="B9" s="117" t="s">
        <v>456</v>
      </c>
      <c r="C9" s="118" t="s">
        <v>457</v>
      </c>
    </row>
    <row r="10" spans="1:7" ht="9" customHeight="1" x14ac:dyDescent="0.35">
      <c r="A10" s="103" t="s">
        <v>0</v>
      </c>
      <c r="B10" s="117"/>
      <c r="C10" s="118"/>
    </row>
    <row r="11" spans="1:7" x14ac:dyDescent="0.35">
      <c r="A11" s="103" t="s">
        <v>0</v>
      </c>
      <c r="B11" s="117" t="s">
        <v>458</v>
      </c>
      <c r="C11" s="118" t="s">
        <v>459</v>
      </c>
    </row>
    <row r="12" spans="1:7" ht="9" customHeight="1" x14ac:dyDescent="0.35">
      <c r="A12" s="103" t="s">
        <v>0</v>
      </c>
      <c r="B12" s="117"/>
      <c r="C12" s="118"/>
    </row>
    <row r="13" spans="1:7" ht="17.25" customHeight="1" x14ac:dyDescent="0.35">
      <c r="A13" s="103" t="s">
        <v>0</v>
      </c>
      <c r="B13" s="125" t="s">
        <v>460</v>
      </c>
      <c r="C13" s="126" t="s">
        <v>461</v>
      </c>
    </row>
  </sheetData>
  <sheetProtection sheet="1" objects="1" scenarios="1" selectLockedCells="1" selectUnlockedCells="1"/>
  <mergeCells count="1">
    <mergeCell ref="B1:C1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AD4F4"/>
    <pageSetUpPr autoPageBreaks="0" fitToPage="1"/>
  </sheetPr>
  <dimension ref="A1:L809"/>
  <sheetViews>
    <sheetView showGridLines="0" tabSelected="1" zoomScaleNormal="100" workbookViewId="0">
      <selection activeCell="F3" sqref="F3"/>
    </sheetView>
  </sheetViews>
  <sheetFormatPr defaultColWidth="9.1796875" defaultRowHeight="14.5" x14ac:dyDescent="0.35"/>
  <cols>
    <col min="1" max="1" width="2.7265625" style="17" customWidth="1"/>
    <col min="2" max="2" width="15.453125" customWidth="1"/>
    <col min="3" max="3" width="61" bestFit="1" customWidth="1"/>
    <col min="4" max="12" width="17" customWidth="1"/>
  </cols>
  <sheetData>
    <row r="1" spans="1:9" ht="24.5" x14ac:dyDescent="0.35">
      <c r="A1" s="17" t="s">
        <v>0</v>
      </c>
      <c r="B1" s="51" t="s">
        <v>24</v>
      </c>
      <c r="C1" s="47"/>
    </row>
    <row r="2" spans="1:9" x14ac:dyDescent="0.35">
      <c r="A2" s="17" t="s">
        <v>0</v>
      </c>
    </row>
    <row r="3" spans="1:9" x14ac:dyDescent="0.35">
      <c r="A3" s="17" t="s">
        <v>0</v>
      </c>
      <c r="B3" s="31" t="s">
        <v>25</v>
      </c>
      <c r="C3" s="33">
        <v>2190</v>
      </c>
      <c r="E3" s="31" t="s">
        <v>26</v>
      </c>
      <c r="F3" s="128">
        <v>44662</v>
      </c>
    </row>
    <row r="4" spans="1:9" ht="17" x14ac:dyDescent="0.35">
      <c r="B4" s="31" t="s">
        <v>27</v>
      </c>
      <c r="C4" s="40" t="str">
        <f>IF($C$3="(enter ID)","(autofill)",IFERROR(VLOOKUP($C$3,Allocations[], 2,0),"Invalid District ID"))</f>
        <v>Dallas SD 2</v>
      </c>
    </row>
    <row r="5" spans="1:9" ht="15.5" x14ac:dyDescent="0.35">
      <c r="B5" s="31" t="s">
        <v>28</v>
      </c>
      <c r="C5" s="41">
        <f>IF($C$3="(enter ID)","(autofill)",IFERROR(VLOOKUP($C$3,Allocations[], 6,0),"Invalid District ID"))</f>
        <v>5156206.1500000004</v>
      </c>
    </row>
    <row r="6" spans="1:9" x14ac:dyDescent="0.35">
      <c r="A6" s="17" t="s">
        <v>0</v>
      </c>
    </row>
    <row r="7" spans="1:9" ht="15" thickBot="1" x14ac:dyDescent="0.4">
      <c r="A7" s="17" t="s">
        <v>0</v>
      </c>
      <c r="B7" s="57" t="s">
        <v>29</v>
      </c>
      <c r="C7" s="58" t="s">
        <v>30</v>
      </c>
      <c r="D7" s="75"/>
    </row>
    <row r="8" spans="1:9" x14ac:dyDescent="0.35">
      <c r="A8"/>
      <c r="B8" s="34">
        <v>1</v>
      </c>
      <c r="C8" s="35" t="s">
        <v>31</v>
      </c>
      <c r="D8" s="75"/>
    </row>
    <row r="9" spans="1:9" ht="29" x14ac:dyDescent="0.35">
      <c r="A9"/>
      <c r="B9" s="55">
        <v>2</v>
      </c>
      <c r="C9" s="56" t="s">
        <v>32</v>
      </c>
      <c r="D9" s="75"/>
    </row>
    <row r="10" spans="1:9" x14ac:dyDescent="0.35">
      <c r="A10"/>
      <c r="B10" s="36">
        <v>3</v>
      </c>
      <c r="C10" s="37" t="s">
        <v>33</v>
      </c>
      <c r="D10" s="75"/>
    </row>
    <row r="11" spans="1:9" x14ac:dyDescent="0.35">
      <c r="A11"/>
      <c r="B11" s="36">
        <v>4</v>
      </c>
      <c r="C11" s="37" t="s">
        <v>34</v>
      </c>
      <c r="D11" s="75"/>
    </row>
    <row r="12" spans="1:9" x14ac:dyDescent="0.35">
      <c r="A12" s="17" t="s">
        <v>0</v>
      </c>
      <c r="B12" s="38">
        <v>5</v>
      </c>
      <c r="C12" s="39" t="s">
        <v>35</v>
      </c>
      <c r="D12" s="75"/>
      <c r="E12" s="53"/>
      <c r="F12" s="54"/>
    </row>
    <row r="13" spans="1:9" x14ac:dyDescent="0.35">
      <c r="A13" s="17" t="s">
        <v>0</v>
      </c>
      <c r="B13" s="129"/>
      <c r="C13" s="54"/>
      <c r="E13" s="53"/>
      <c r="F13" s="54"/>
    </row>
    <row r="14" spans="1:9" ht="29" x14ac:dyDescent="0.35">
      <c r="A14" s="17" t="s">
        <v>0</v>
      </c>
      <c r="B14" s="59"/>
      <c r="C14" s="60" t="s">
        <v>36</v>
      </c>
      <c r="D14" s="61" t="s">
        <v>37</v>
      </c>
      <c r="E14" s="62" t="s">
        <v>38</v>
      </c>
      <c r="F14" s="63" t="s">
        <v>39</v>
      </c>
      <c r="G14" s="64" t="s">
        <v>40</v>
      </c>
      <c r="H14" s="65" t="s">
        <v>41</v>
      </c>
      <c r="I14" s="66" t="s">
        <v>42</v>
      </c>
    </row>
    <row r="15" spans="1:9" x14ac:dyDescent="0.35">
      <c r="A15" s="17" t="s">
        <v>0</v>
      </c>
      <c r="C15" t="s">
        <v>43</v>
      </c>
      <c r="D15" s="67">
        <f>IFERROR(ROUND($C$5*0.2,2),0)</f>
        <v>1031241.23</v>
      </c>
      <c r="E15" s="68">
        <f>SUMIF(Budget_Detail[Address Unfinished 
Learning?],"Yes",Budget_Detail[Year 1 
(2021-22 FY) Expenditures])</f>
        <v>1368675</v>
      </c>
      <c r="F15" s="49">
        <f>SUMIF(Budget_Detail[Address Unfinished 
..Learning?..],"Yes",Budget_Detail[Year 2
(2022-23 FY) Expenditures])</f>
        <v>1580000</v>
      </c>
      <c r="G15" s="49">
        <f>SUMIF(Budget_Detail[Address Unfinished 
...Learning?...],"Yes",Budget_Detail[Year 3
(Jul 2023 - Sep 24) Expenditures])</f>
        <v>339907.4</v>
      </c>
      <c r="H15" s="69">
        <f>ROUND(SUM(Budget_Summary[[#This Row],[Year 1 Planned Expenditures]:[Year 3 Planned Expenditures]]),2)</f>
        <v>3288582.4</v>
      </c>
      <c r="I15" s="70">
        <f>Budget_Summary[[#This Row],[Total 
Amount]]-Budget_Summary[[#This Row],[Total Planned Expenditures]]</f>
        <v>-2257341.17</v>
      </c>
    </row>
    <row r="16" spans="1:9" x14ac:dyDescent="0.35">
      <c r="A16" s="17" t="s">
        <v>0</v>
      </c>
      <c r="C16" s="102" t="s">
        <v>44</v>
      </c>
      <c r="D16" s="67">
        <f>IF($C$3="(enter ID)",0,IFERROR(ROUND(VLOOKUP($C$3,Indirect_Rates[],4,0)*$C$5,2),0))</f>
        <v>269669.58</v>
      </c>
      <c r="E16" s="68">
        <f>SUMIF(Budget_Detail[Spending Category '#],5,Budget_Detail[Year 1 
(2021-22 FY) Expenditures])</f>
        <v>21341.71</v>
      </c>
      <c r="F16" s="49">
        <f>SUMIF(Budget_Detail[Spending Category '#],5,Budget_Detail[Year 2
(2022-23 FY) Expenditures])</f>
        <v>0</v>
      </c>
      <c r="G16" s="49">
        <f>SUMIF(Budget_Detail[Spending Category '#],5,Budget_Detail[Year 3
(Jul 2023 - Sep 24) Expenditures])</f>
        <v>0</v>
      </c>
      <c r="H16" s="69">
        <f>ROUND(SUM(Budget_Summary[[#This Row],[Year 1 Planned Expenditures]:[Year 3 Planned Expenditures]]),2)</f>
        <v>21341.71</v>
      </c>
      <c r="I16" s="70">
        <f>Budget_Summary[[#This Row],[Total 
Amount]]-Budget_Summary[[#This Row],[Total Planned Expenditures]]</f>
        <v>248327.87000000002</v>
      </c>
    </row>
    <row r="17" spans="1:11" x14ac:dyDescent="0.35">
      <c r="A17" s="17" t="s">
        <v>0</v>
      </c>
      <c r="C17" t="s">
        <v>45</v>
      </c>
      <c r="D17" s="67">
        <f>IFERROR(ROUND($C$5-$D$15-$D$16,2),0)</f>
        <v>3855295.34</v>
      </c>
      <c r="E17" s="68">
        <f>SUMIFS(Budget_Detail[Year 1 
(2021-22 FY) Expenditures],Budget_Detail[Address Unfinished 
Learning?],"&lt;&gt;Yes",Budget_Detail[Spending Category '#],"&lt;&gt;5")</f>
        <v>635282.04</v>
      </c>
      <c r="F17" s="49">
        <f>SUMIFS(Budget_Detail[Year 2
(2022-23 FY) Expenditures],Budget_Detail[Address Unfinished 
..Learning?..],"&lt;&gt;Yes",Budget_Detail[Spending Category '#],"&lt;&gt;5")</f>
        <v>285000</v>
      </c>
      <c r="G17" s="49">
        <f>SUMIFS(Budget_Detail[Year 3
(Jul 2023 - Sep 24) Expenditures],Budget_Detail[Address Unfinished 
...Learning?...],"&lt;&gt;Yes",Budget_Detail[Spending Category '#],"&lt;&gt;5")</f>
        <v>926000</v>
      </c>
      <c r="H17" s="69">
        <f>ROUND(SUM(Budget_Summary[[#This Row],[Year 1 Planned Expenditures]:[Year 3 Planned Expenditures]]),2)</f>
        <v>1846282.04</v>
      </c>
      <c r="I17" s="70">
        <f>Budget_Summary[[#This Row],[Total 
Amount]]-Budget_Summary[[#This Row],[Total Planned Expenditures]]</f>
        <v>2009013.2999999998</v>
      </c>
    </row>
    <row r="18" spans="1:11" x14ac:dyDescent="0.35">
      <c r="A18" s="17" t="s">
        <v>0</v>
      </c>
      <c r="C18" s="71" t="s">
        <v>46</v>
      </c>
      <c r="D18" s="72">
        <f>SUM(D15:D17)</f>
        <v>5156206.1500000004</v>
      </c>
      <c r="E18" s="73">
        <f>ROUND(SUM(E15:E17),2)</f>
        <v>2025298.75</v>
      </c>
      <c r="F18" s="74">
        <f>ROUND(SUM(F15:F17),2)</f>
        <v>1865000</v>
      </c>
      <c r="G18" s="72">
        <f>ROUND(SUM(G15:G17),2)</f>
        <v>1265907.3999999999</v>
      </c>
      <c r="H18" s="73">
        <f>ROUND(SUM(H15:H17),2)</f>
        <v>5156206.1500000004</v>
      </c>
      <c r="I18" s="72">
        <f>ROUND(SUM(I15:I17),2)</f>
        <v>0</v>
      </c>
    </row>
    <row r="19" spans="1:11" x14ac:dyDescent="0.35">
      <c r="A19" s="17" t="s">
        <v>0</v>
      </c>
    </row>
    <row r="20" spans="1:11" ht="43.5" x14ac:dyDescent="0.35">
      <c r="A20" s="17" t="s">
        <v>0</v>
      </c>
      <c r="B20" s="96" t="s">
        <v>47</v>
      </c>
      <c r="C20" s="97" t="s">
        <v>48</v>
      </c>
      <c r="D20" s="66" t="s">
        <v>49</v>
      </c>
      <c r="E20" s="98" t="s">
        <v>50</v>
      </c>
      <c r="F20" s="66" t="s">
        <v>51</v>
      </c>
      <c r="G20" s="98" t="s">
        <v>52</v>
      </c>
      <c r="H20" s="66" t="s">
        <v>53</v>
      </c>
      <c r="I20" s="98" t="s">
        <v>54</v>
      </c>
      <c r="J20" s="66" t="s">
        <v>55</v>
      </c>
      <c r="K20" s="99" t="s">
        <v>56</v>
      </c>
    </row>
    <row r="21" spans="1:11" s="45" customFormat="1" x14ac:dyDescent="0.35">
      <c r="A21" s="48"/>
      <c r="B21" s="42" t="s">
        <v>57</v>
      </c>
      <c r="C21" s="52" t="s">
        <v>58</v>
      </c>
      <c r="D21" s="46" t="s">
        <v>59</v>
      </c>
      <c r="E21" s="50" t="s">
        <v>60</v>
      </c>
      <c r="F21" s="42" t="s">
        <v>57</v>
      </c>
      <c r="G21" s="50" t="s">
        <v>60</v>
      </c>
      <c r="H21" s="42" t="s">
        <v>57</v>
      </c>
      <c r="I21" s="50" t="s">
        <v>60</v>
      </c>
      <c r="J21" s="42" t="s">
        <v>57</v>
      </c>
      <c r="K21" s="91">
        <f>IFERROR(ROUND(SUM(Budget_Detail[[#This Row],[Year 1 
(2021-22 FY) Expenditures]]+Budget_Detail[[#This Row],[Year 2
(2022-23 FY) Expenditures]]+Budget_Detail[[#This Row],[Year 3
(Jul 2023 - Sep 24) Expenditures]]),2),0)</f>
        <v>0</v>
      </c>
    </row>
    <row r="22" spans="1:11" s="45" customFormat="1" ht="29" x14ac:dyDescent="0.35">
      <c r="A22" s="48"/>
      <c r="B22" s="42">
        <v>2</v>
      </c>
      <c r="C22" s="52" t="s">
        <v>61</v>
      </c>
      <c r="D22" s="46" t="s">
        <v>62</v>
      </c>
      <c r="E22" s="132">
        <v>580000</v>
      </c>
      <c r="F22" s="42" t="s">
        <v>62</v>
      </c>
      <c r="G22" s="132">
        <v>750000</v>
      </c>
      <c r="H22" s="42" t="s">
        <v>62</v>
      </c>
      <c r="I22" s="132">
        <v>305000</v>
      </c>
      <c r="J22" s="42"/>
      <c r="K22" s="91">
        <f>IFERROR(ROUND(SUM(Budget_Detail[[#This Row],[Year 1 
(2021-22 FY) Expenditures]]+Budget_Detail[[#This Row],[Year 2
(2022-23 FY) Expenditures]]+Budget_Detail[[#This Row],[Year 3
(Jul 2023 - Sep 24) Expenditures]]),2),0)</f>
        <v>1635000</v>
      </c>
    </row>
    <row r="23" spans="1:11" s="45" customFormat="1" ht="43.5" x14ac:dyDescent="0.35">
      <c r="A23" s="48"/>
      <c r="B23" s="42">
        <v>2</v>
      </c>
      <c r="C23" s="52" t="s">
        <v>63</v>
      </c>
      <c r="D23" s="46" t="s">
        <v>62</v>
      </c>
      <c r="E23" s="132">
        <v>88925</v>
      </c>
      <c r="F23" s="42" t="s">
        <v>62</v>
      </c>
      <c r="G23" s="132"/>
      <c r="H23" s="42"/>
      <c r="I23" s="132"/>
      <c r="J23" s="42"/>
      <c r="K23" s="91">
        <f>IFERROR(ROUND(SUM(Budget_Detail[[#This Row],[Year 1 
(2021-22 FY) Expenditures]]+Budget_Detail[[#This Row],[Year 2
(2022-23 FY) Expenditures]]+Budget_Detail[[#This Row],[Year 3
(Jul 2023 - Sep 24) Expenditures]]),2),0)</f>
        <v>88925</v>
      </c>
    </row>
    <row r="24" spans="1:11" s="45" customFormat="1" ht="29" x14ac:dyDescent="0.35">
      <c r="A24" s="48"/>
      <c r="B24" s="42">
        <v>2</v>
      </c>
      <c r="C24" s="52" t="s">
        <v>64</v>
      </c>
      <c r="D24" s="46" t="s">
        <v>65</v>
      </c>
      <c r="E24" s="132">
        <v>84300</v>
      </c>
      <c r="F24" s="42" t="s">
        <v>62</v>
      </c>
      <c r="G24" s="132">
        <v>380000</v>
      </c>
      <c r="H24" s="42" t="s">
        <v>62</v>
      </c>
      <c r="I24" s="132">
        <v>200000</v>
      </c>
      <c r="J24" s="42"/>
      <c r="K24" s="91">
        <f>IFERROR(ROUND(SUM(Budget_Detail[[#This Row],[Year 1 
(2021-22 FY) Expenditures]]+Budget_Detail[[#This Row],[Year 2
(2022-23 FY) Expenditures]]+Budget_Detail[[#This Row],[Year 3
(Jul 2023 - Sep 24) Expenditures]]),2),0)</f>
        <v>664300</v>
      </c>
    </row>
    <row r="25" spans="1:11" s="45" customFormat="1" x14ac:dyDescent="0.35">
      <c r="A25" s="48"/>
      <c r="B25" s="42">
        <v>2</v>
      </c>
      <c r="C25" s="52" t="s">
        <v>66</v>
      </c>
      <c r="D25" s="46" t="s">
        <v>62</v>
      </c>
      <c r="E25" s="132">
        <v>175000</v>
      </c>
      <c r="F25" s="42" t="s">
        <v>62</v>
      </c>
      <c r="G25" s="132">
        <v>80000</v>
      </c>
      <c r="H25" s="42" t="s">
        <v>62</v>
      </c>
      <c r="I25" s="132"/>
      <c r="J25" s="42"/>
      <c r="K25" s="91">
        <f>IFERROR(ROUND(SUM(Budget_Detail[[#This Row],[Year 1 
(2021-22 FY) Expenditures]]+Budget_Detail[[#This Row],[Year 2
(2022-23 FY) Expenditures]]+Budget_Detail[[#This Row],[Year 3
(Jul 2023 - Sep 24) Expenditures]]),2),0)</f>
        <v>255000</v>
      </c>
    </row>
    <row r="26" spans="1:11" s="45" customFormat="1" x14ac:dyDescent="0.35">
      <c r="A26" s="48"/>
      <c r="B26" s="42">
        <v>2</v>
      </c>
      <c r="C26" s="52" t="s">
        <v>67</v>
      </c>
      <c r="D26" s="46" t="s">
        <v>62</v>
      </c>
      <c r="E26" s="132">
        <v>130000</v>
      </c>
      <c r="F26" s="42" t="s">
        <v>62</v>
      </c>
      <c r="G26" s="132">
        <v>190000</v>
      </c>
      <c r="H26" s="42" t="s">
        <v>62</v>
      </c>
      <c r="I26" s="132">
        <v>190000</v>
      </c>
      <c r="J26" s="42" t="s">
        <v>62</v>
      </c>
      <c r="K26" s="91">
        <f>IFERROR(ROUND(SUM(Budget_Detail[[#This Row],[Year 1 
(2021-22 FY) Expenditures]]+Budget_Detail[[#This Row],[Year 2
(2022-23 FY) Expenditures]]+Budget_Detail[[#This Row],[Year 3
(Jul 2023 - Sep 24) Expenditures]]),2),0)</f>
        <v>510000</v>
      </c>
    </row>
    <row r="27" spans="1:11" s="45" customFormat="1" ht="43.5" x14ac:dyDescent="0.35">
      <c r="A27" s="48"/>
      <c r="B27" s="42">
        <v>2</v>
      </c>
      <c r="C27" s="52" t="s">
        <v>68</v>
      </c>
      <c r="D27" s="46" t="s">
        <v>62</v>
      </c>
      <c r="E27" s="132">
        <v>196750</v>
      </c>
      <c r="F27" s="42" t="s">
        <v>62</v>
      </c>
      <c r="G27" s="132">
        <v>180000</v>
      </c>
      <c r="H27" s="42" t="s">
        <v>62</v>
      </c>
      <c r="I27" s="132"/>
      <c r="J27" s="42"/>
      <c r="K27" s="91">
        <f>IFERROR(ROUND(SUM(Budget_Detail[[#This Row],[Year 1 
(2021-22 FY) Expenditures]]+Budget_Detail[[#This Row],[Year 2
(2022-23 FY) Expenditures]]+Budget_Detail[[#This Row],[Year 3
(Jul 2023 - Sep 24) Expenditures]]),2),0)</f>
        <v>376750</v>
      </c>
    </row>
    <row r="28" spans="1:11" s="45" customFormat="1" x14ac:dyDescent="0.35">
      <c r="A28" s="48"/>
      <c r="B28" s="42">
        <v>3</v>
      </c>
      <c r="C28" s="52" t="s">
        <v>69</v>
      </c>
      <c r="D28" s="46" t="s">
        <v>62</v>
      </c>
      <c r="E28" s="132">
        <v>113700</v>
      </c>
      <c r="F28" s="42" t="s">
        <v>62</v>
      </c>
      <c r="G28" s="132">
        <v>65000</v>
      </c>
      <c r="H28" s="42" t="s">
        <v>65</v>
      </c>
      <c r="I28" s="132">
        <v>300000</v>
      </c>
      <c r="J28" s="42" t="s">
        <v>65</v>
      </c>
      <c r="K28" s="91">
        <f>IFERROR(ROUND(SUM(Budget_Detail[[#This Row],[Year 1 
(2021-22 FY) Expenditures]]+Budget_Detail[[#This Row],[Year 2
(2022-23 FY) Expenditures]]+Budget_Detail[[#This Row],[Year 3
(Jul 2023 - Sep 24) Expenditures]]),2),0)</f>
        <v>478700</v>
      </c>
    </row>
    <row r="29" spans="1:11" s="45" customFormat="1" x14ac:dyDescent="0.35">
      <c r="A29" s="48"/>
      <c r="B29" s="42">
        <v>1</v>
      </c>
      <c r="C29" s="52" t="s">
        <v>70</v>
      </c>
      <c r="D29" s="46" t="s">
        <v>62</v>
      </c>
      <c r="E29" s="132">
        <f>160000-88237.33</f>
        <v>71762.67</v>
      </c>
      <c r="F29" s="42" t="s">
        <v>65</v>
      </c>
      <c r="G29" s="132">
        <v>0</v>
      </c>
      <c r="H29" s="42" t="s">
        <v>65</v>
      </c>
      <c r="I29" s="132">
        <v>121000</v>
      </c>
      <c r="J29" s="42" t="s">
        <v>65</v>
      </c>
      <c r="K29" s="91">
        <f>IFERROR(ROUND(SUM(Budget_Detail[[#This Row],[Year 1 
(2021-22 FY) Expenditures]]+Budget_Detail[[#This Row],[Year 2
(2022-23 FY) Expenditures]]+Budget_Detail[[#This Row],[Year 3
(Jul 2023 - Sep 24) Expenditures]]),2),0)</f>
        <v>192762.67</v>
      </c>
    </row>
    <row r="30" spans="1:11" s="45" customFormat="1" x14ac:dyDescent="0.35">
      <c r="A30" s="48"/>
      <c r="B30" s="42">
        <v>4</v>
      </c>
      <c r="C30" s="52" t="s">
        <v>71</v>
      </c>
      <c r="D30" s="46"/>
      <c r="E30" s="132">
        <v>304140.37</v>
      </c>
      <c r="F30" s="42"/>
      <c r="G30" s="132">
        <v>0</v>
      </c>
      <c r="H30" s="42"/>
      <c r="I30" s="132">
        <v>0</v>
      </c>
      <c r="J30" s="42"/>
      <c r="K30" s="91">
        <f>IFERROR(ROUND(SUM(Budget_Detail[[#This Row],[Year 1 
(2021-22 FY) Expenditures]]+Budget_Detail[[#This Row],[Year 2
(2022-23 FY) Expenditures]]+Budget_Detail[[#This Row],[Year 3
(Jul 2023 - Sep 24) Expenditures]]),2),0)</f>
        <v>304140.37</v>
      </c>
    </row>
    <row r="31" spans="1:11" s="45" customFormat="1" x14ac:dyDescent="0.35">
      <c r="A31" s="48"/>
      <c r="B31" s="42">
        <v>4</v>
      </c>
      <c r="C31" s="52" t="s">
        <v>72</v>
      </c>
      <c r="D31" s="46"/>
      <c r="E31" s="132">
        <v>259379</v>
      </c>
      <c r="F31" s="42"/>
      <c r="G31" s="132">
        <v>0</v>
      </c>
      <c r="H31" s="42"/>
      <c r="I31" s="132">
        <v>0</v>
      </c>
      <c r="J31" s="42"/>
      <c r="K31" s="91">
        <f>IFERROR(ROUND(SUM(Budget_Detail[[#This Row],[Year 1 
(2021-22 FY) Expenditures]]+Budget_Detail[[#This Row],[Year 2
(2022-23 FY) Expenditures]]+Budget_Detail[[#This Row],[Year 3
(Jul 2023 - Sep 24) Expenditures]]),2),0)</f>
        <v>259379</v>
      </c>
    </row>
    <row r="32" spans="1:11" s="45" customFormat="1" x14ac:dyDescent="0.35">
      <c r="A32" s="48"/>
      <c r="B32" s="42">
        <v>2</v>
      </c>
      <c r="C32" s="52" t="s">
        <v>73</v>
      </c>
      <c r="D32" s="46" t="s">
        <v>62</v>
      </c>
      <c r="E32" s="50"/>
      <c r="F32" s="42"/>
      <c r="G32" s="50"/>
      <c r="H32" s="42"/>
      <c r="I32" s="50"/>
      <c r="J32" s="42" t="s">
        <v>62</v>
      </c>
      <c r="K32" s="91">
        <f>IFERROR(ROUND(SUM(Budget_Detail[[#This Row],[Year 1 
(2021-22 FY) Expenditures]]+Budget_Detail[[#This Row],[Year 2
(2022-23 FY) Expenditures]]+Budget_Detail[[#This Row],[Year 3
(Jul 2023 - Sep 24) Expenditures]]),2),0)</f>
        <v>0</v>
      </c>
    </row>
    <row r="33" spans="1:12" s="45" customFormat="1" x14ac:dyDescent="0.35">
      <c r="A33" s="48"/>
      <c r="B33" s="42">
        <v>1</v>
      </c>
      <c r="C33" s="52" t="s">
        <v>74</v>
      </c>
      <c r="D33" s="46" t="s">
        <v>62</v>
      </c>
      <c r="E33" s="50"/>
      <c r="F33" s="42"/>
      <c r="G33" s="50"/>
      <c r="H33" s="42"/>
      <c r="I33" s="50">
        <v>149907.4</v>
      </c>
      <c r="J33" s="42" t="s">
        <v>62</v>
      </c>
      <c r="K33" s="91">
        <f>IFERROR(ROUND(SUM(Budget_Detail[[#This Row],[Year 1 
(2021-22 FY) Expenditures]]+Budget_Detail[[#This Row],[Year 2
(2022-23 FY) Expenditures]]+Budget_Detail[[#This Row],[Year 3
(Jul 2023 - Sep 24) Expenditures]]),2),0)</f>
        <v>149907.4</v>
      </c>
    </row>
    <row r="34" spans="1:12" s="45" customFormat="1" x14ac:dyDescent="0.35">
      <c r="A34" s="48"/>
      <c r="B34" s="42">
        <v>5</v>
      </c>
      <c r="C34" s="52" t="s">
        <v>75</v>
      </c>
      <c r="D34" s="46"/>
      <c r="E34" s="50">
        <v>21341.71</v>
      </c>
      <c r="F34" s="42"/>
      <c r="G34" s="50"/>
      <c r="H34" s="42"/>
      <c r="I34" s="50"/>
      <c r="J34" s="42"/>
      <c r="K34" s="91">
        <f>IFERROR(ROUND(SUM(Budget_Detail[[#This Row],[Year 1 
(2021-22 FY) Expenditures]]+Budget_Detail[[#This Row],[Year 2
(2022-23 FY) Expenditures]]+Budget_Detail[[#This Row],[Year 3
(Jul 2023 - Sep 24) Expenditures]]),2),0)</f>
        <v>21341.71</v>
      </c>
    </row>
    <row r="35" spans="1:12" s="45" customFormat="1" x14ac:dyDescent="0.35">
      <c r="A35" s="48"/>
      <c r="B35" s="42">
        <v>1</v>
      </c>
      <c r="C35" s="52" t="s">
        <v>76</v>
      </c>
      <c r="D35" s="46" t="s">
        <v>62</v>
      </c>
      <c r="E35" s="50"/>
      <c r="F35" s="42"/>
      <c r="G35" s="50">
        <v>220000</v>
      </c>
      <c r="H35" s="42"/>
      <c r="I35" s="50"/>
      <c r="J35" s="42"/>
      <c r="K35" s="91">
        <f>IFERROR(ROUND(SUM(Budget_Detail[[#This Row],[Year 1 
(2021-22 FY) Expenditures]]+Budget_Detail[[#This Row],[Year 2
(2022-23 FY) Expenditures]]+Budget_Detail[[#This Row],[Year 3
(Jul 2023 - Sep 24) Expenditures]]),2),0)</f>
        <v>220000</v>
      </c>
    </row>
    <row r="36" spans="1:12" s="45" customFormat="1" x14ac:dyDescent="0.35">
      <c r="A36" s="48"/>
      <c r="B36" s="42"/>
      <c r="C36" s="52"/>
      <c r="D36" s="46"/>
      <c r="E36" s="50"/>
      <c r="F36" s="42"/>
      <c r="G36" s="50"/>
      <c r="H36" s="42"/>
      <c r="I36" s="50"/>
      <c r="J36" s="42"/>
      <c r="K36" s="91">
        <f>IFERROR(ROUND(SUM(Budget_Detail[[#This Row],[Year 1 
(2021-22 FY) Expenditures]]+Budget_Detail[[#This Row],[Year 2
(2022-23 FY) Expenditures]]+Budget_Detail[[#This Row],[Year 3
(Jul 2023 - Sep 24) Expenditures]]),2),0)</f>
        <v>0</v>
      </c>
    </row>
    <row r="37" spans="1:12" s="45" customFormat="1" x14ac:dyDescent="0.35">
      <c r="A37" s="48"/>
      <c r="B37" s="42"/>
      <c r="C37" s="52"/>
      <c r="D37" s="46"/>
      <c r="E37" s="50"/>
      <c r="F37" s="42"/>
      <c r="G37" s="50"/>
      <c r="H37" s="42"/>
      <c r="I37" s="50"/>
      <c r="J37" s="42"/>
      <c r="K37" s="91">
        <f>IFERROR(ROUND(SUM(Budget_Detail[[#This Row],[Year 1 
(2021-22 FY) Expenditures]]+Budget_Detail[[#This Row],[Year 2
(2022-23 FY) Expenditures]]+Budget_Detail[[#This Row],[Year 3
(Jul 2023 - Sep 24) Expenditures]]),2),0)</f>
        <v>0</v>
      </c>
    </row>
    <row r="38" spans="1:12" s="45" customFormat="1" x14ac:dyDescent="0.35">
      <c r="A38" s="48"/>
      <c r="B38" s="42"/>
      <c r="C38" s="52"/>
      <c r="D38" s="46"/>
      <c r="E38" s="50"/>
      <c r="F38" s="42"/>
      <c r="G38" s="50"/>
      <c r="H38" s="42"/>
      <c r="I38" s="50"/>
      <c r="J38" s="42"/>
      <c r="K38" s="91">
        <f>IFERROR(ROUND(SUM(Budget_Detail[[#This Row],[Year 1 
(2021-22 FY) Expenditures]]+Budget_Detail[[#This Row],[Year 2
(2022-23 FY) Expenditures]]+Budget_Detail[[#This Row],[Year 3
(Jul 2023 - Sep 24) Expenditures]]),2),0)</f>
        <v>0</v>
      </c>
    </row>
    <row r="39" spans="1:12" s="45" customFormat="1" x14ac:dyDescent="0.35">
      <c r="A39" s="48"/>
      <c r="B39" s="42"/>
      <c r="C39" s="52"/>
      <c r="D39" s="46"/>
      <c r="E39" s="50"/>
      <c r="F39" s="42"/>
      <c r="G39" s="50"/>
      <c r="H39" s="42"/>
      <c r="I39" s="50"/>
      <c r="J39" s="42"/>
      <c r="K39" s="91">
        <f>IFERROR(ROUND(SUM(Budget_Detail[[#This Row],[Year 1 
(2021-22 FY) Expenditures]]+Budget_Detail[[#This Row],[Year 2
(2022-23 FY) Expenditures]]+Budget_Detail[[#This Row],[Year 3
(Jul 2023 - Sep 24) Expenditures]]),2),0)</f>
        <v>0</v>
      </c>
    </row>
    <row r="40" spans="1:12" s="45" customFormat="1" x14ac:dyDescent="0.35">
      <c r="A40" s="48"/>
      <c r="B40" s="42"/>
      <c r="C40" s="52"/>
      <c r="D40" s="46"/>
      <c r="E40" s="50"/>
      <c r="F40" s="42"/>
      <c r="G40" s="50"/>
      <c r="H40" s="42"/>
      <c r="I40" s="50"/>
      <c r="J40" s="42"/>
      <c r="K40" s="91">
        <f>IFERROR(ROUND(SUM(Budget_Detail[[#This Row],[Year 1 
(2021-22 FY) Expenditures]]+Budget_Detail[[#This Row],[Year 2
(2022-23 FY) Expenditures]]+Budget_Detail[[#This Row],[Year 3
(Jul 2023 - Sep 24) Expenditures]]),2),0)</f>
        <v>0</v>
      </c>
    </row>
    <row r="41" spans="1:12" s="45" customFormat="1" x14ac:dyDescent="0.35">
      <c r="A41" s="48"/>
      <c r="B41" s="42"/>
      <c r="C41" s="52"/>
      <c r="D41" s="46"/>
      <c r="E41" s="132"/>
      <c r="F41" s="42"/>
      <c r="G41" s="132"/>
      <c r="H41" s="42"/>
      <c r="I41" s="132"/>
      <c r="J41" s="42"/>
      <c r="K41" s="91">
        <f>IFERROR(ROUND(SUM(Budget_Detail[[#This Row],[Year 1 
(2021-22 FY) Expenditures]]+Budget_Detail[[#This Row],[Year 2
(2022-23 FY) Expenditures]]+Budget_Detail[[#This Row],[Year 3
(Jul 2023 - Sep 24) Expenditures]]),2),0)</f>
        <v>0</v>
      </c>
    </row>
    <row r="42" spans="1:12" s="45" customFormat="1" x14ac:dyDescent="0.35">
      <c r="A42" s="48"/>
      <c r="B42" s="42"/>
      <c r="C42" s="52"/>
      <c r="D42" s="46"/>
      <c r="E42" s="132"/>
      <c r="F42" s="42"/>
      <c r="G42" s="132"/>
      <c r="H42" s="42"/>
      <c r="I42" s="132"/>
      <c r="J42" s="42"/>
      <c r="K42" s="91">
        <f>IFERROR(ROUND(SUM(Budget_Detail[[#This Row],[Year 1 
(2021-22 FY) Expenditures]]+Budget_Detail[[#This Row],[Year 2
(2022-23 FY) Expenditures]]+Budget_Detail[[#This Row],[Year 3
(Jul 2023 - Sep 24) Expenditures]]),2),0)</f>
        <v>0</v>
      </c>
    </row>
    <row r="43" spans="1:12" s="45" customFormat="1" x14ac:dyDescent="0.35">
      <c r="A43" s="48"/>
      <c r="B43" s="42"/>
      <c r="C43" s="52"/>
      <c r="D43" s="46"/>
      <c r="E43" s="50"/>
      <c r="F43" s="42"/>
      <c r="G43" s="50"/>
      <c r="H43" s="42"/>
      <c r="I43" s="50"/>
      <c r="J43" s="42"/>
      <c r="K43" s="91">
        <f>IFERROR(ROUND(SUM(Budget_Detail[[#This Row],[Year 1 
(2021-22 FY) Expenditures]]+Budget_Detail[[#This Row],[Year 2
(2022-23 FY) Expenditures]]+Budget_Detail[[#This Row],[Year 3
(Jul 2023 - Sep 24) Expenditures]]),2),0)</f>
        <v>0</v>
      </c>
    </row>
    <row r="44" spans="1:12" s="45" customFormat="1" x14ac:dyDescent="0.35">
      <c r="A44" s="48"/>
      <c r="B44" s="42"/>
      <c r="C44" s="52"/>
      <c r="D44" s="46"/>
      <c r="E44" s="50"/>
      <c r="F44" s="42"/>
      <c r="G44" s="50"/>
      <c r="H44" s="42"/>
      <c r="I44" s="50"/>
      <c r="J44" s="42"/>
      <c r="K44" s="91">
        <f>IFERROR(ROUND(SUM(Budget_Detail[[#This Row],[Year 1 
(2021-22 FY) Expenditures]]+Budget_Detail[[#This Row],[Year 2
(2022-23 FY) Expenditures]]+Budget_Detail[[#This Row],[Year 3
(Jul 2023 - Sep 24) Expenditures]]),2),0)</f>
        <v>0</v>
      </c>
    </row>
    <row r="45" spans="1:12" s="45" customFormat="1" x14ac:dyDescent="0.35">
      <c r="A45" s="48"/>
      <c r="B45" s="42"/>
      <c r="C45" s="52"/>
      <c r="D45" s="46"/>
      <c r="E45" s="50"/>
      <c r="F45" s="42"/>
      <c r="G45" s="50"/>
      <c r="H45" s="42"/>
      <c r="I45" s="50"/>
      <c r="J45" s="42"/>
      <c r="K45" s="91">
        <f>IFERROR(ROUND(SUM(Budget_Detail[[#This Row],[Year 1 
(2021-22 FY) Expenditures]]+Budget_Detail[[#This Row],[Year 2
(2022-23 FY) Expenditures]]+Budget_Detail[[#This Row],[Year 3
(Jul 2023 - Sep 24) Expenditures]]),2),0)</f>
        <v>0</v>
      </c>
    </row>
    <row r="46" spans="1:12" s="45" customFormat="1" x14ac:dyDescent="0.35">
      <c r="A46" s="48"/>
      <c r="B46" s="42"/>
      <c r="C46" s="43"/>
      <c r="D46" s="42"/>
      <c r="E46" s="42"/>
      <c r="F46" s="44"/>
      <c r="G46" s="42"/>
      <c r="H46" s="44"/>
      <c r="I46" s="42"/>
      <c r="J46" s="44"/>
      <c r="K46" s="42"/>
      <c r="L46" s="44"/>
    </row>
    <row r="47" spans="1:12" s="45" customFormat="1" x14ac:dyDescent="0.35">
      <c r="A47" s="48"/>
      <c r="B47" s="42"/>
      <c r="C47" s="43"/>
      <c r="D47" s="42"/>
      <c r="E47" s="42"/>
      <c r="F47" s="44"/>
      <c r="G47" s="42"/>
      <c r="H47" s="44"/>
      <c r="I47" s="42"/>
      <c r="J47" s="44"/>
      <c r="K47" s="42"/>
      <c r="L47" s="44"/>
    </row>
    <row r="48" spans="1:12" s="45" customFormat="1" x14ac:dyDescent="0.35">
      <c r="A48" s="48"/>
      <c r="B48" s="42"/>
      <c r="C48" s="43"/>
      <c r="D48" s="42"/>
      <c r="E48" s="42"/>
      <c r="F48" s="44"/>
      <c r="G48" s="42"/>
      <c r="H48" s="44"/>
      <c r="I48" s="42"/>
      <c r="J48" s="44"/>
      <c r="K48" s="42"/>
      <c r="L48" s="44"/>
    </row>
    <row r="49" spans="1:12" s="45" customFormat="1" x14ac:dyDescent="0.35">
      <c r="A49" s="48"/>
      <c r="B49" s="42"/>
      <c r="C49" s="43"/>
      <c r="D49" s="42"/>
      <c r="E49" s="42"/>
      <c r="F49" s="44"/>
      <c r="G49" s="42"/>
      <c r="H49" s="44"/>
      <c r="I49" s="42"/>
      <c r="J49" s="44"/>
      <c r="K49" s="42"/>
      <c r="L49" s="44"/>
    </row>
    <row r="50" spans="1:12" s="45" customFormat="1" x14ac:dyDescent="0.35">
      <c r="A50" s="48"/>
      <c r="B50" s="42"/>
      <c r="C50" s="43"/>
      <c r="D50" s="42"/>
      <c r="E50" s="42"/>
      <c r="F50" s="44"/>
      <c r="G50" s="42"/>
      <c r="H50" s="44"/>
      <c r="I50" s="42"/>
      <c r="J50" s="44"/>
      <c r="K50" s="42"/>
      <c r="L50" s="44"/>
    </row>
    <row r="51" spans="1:12" s="45" customFormat="1" x14ac:dyDescent="0.35">
      <c r="A51" s="48"/>
      <c r="B51" s="42"/>
      <c r="C51" s="43"/>
      <c r="D51" s="42"/>
      <c r="E51" s="42"/>
      <c r="F51" s="44"/>
      <c r="G51" s="42"/>
      <c r="H51" s="44"/>
      <c r="I51" s="42"/>
      <c r="J51" s="44"/>
      <c r="K51" s="42"/>
      <c r="L51" s="44"/>
    </row>
    <row r="52" spans="1:12" s="45" customFormat="1" x14ac:dyDescent="0.35">
      <c r="A52" s="48"/>
      <c r="B52" s="42"/>
      <c r="C52" s="43"/>
      <c r="D52" s="42"/>
      <c r="E52" s="42"/>
      <c r="F52" s="44"/>
      <c r="G52" s="42"/>
      <c r="H52" s="44"/>
      <c r="I52" s="42"/>
      <c r="J52" s="44"/>
      <c r="K52" s="42"/>
      <c r="L52" s="44"/>
    </row>
    <row r="53" spans="1:12" s="45" customFormat="1" x14ac:dyDescent="0.35">
      <c r="A53" s="48"/>
      <c r="B53" s="42"/>
      <c r="C53" s="43"/>
      <c r="D53" s="42"/>
      <c r="E53" s="42"/>
      <c r="F53" s="44"/>
      <c r="G53" s="42"/>
      <c r="H53" s="44"/>
      <c r="I53" s="42"/>
      <c r="J53" s="44"/>
      <c r="K53" s="42"/>
      <c r="L53" s="44"/>
    </row>
    <row r="54" spans="1:12" s="45" customFormat="1" x14ac:dyDescent="0.35">
      <c r="A54" s="48"/>
      <c r="B54" s="42"/>
      <c r="C54" s="43"/>
      <c r="D54" s="42"/>
      <c r="E54" s="42"/>
      <c r="F54" s="44"/>
      <c r="G54" s="42"/>
      <c r="H54" s="44"/>
      <c r="I54" s="42"/>
      <c r="J54" s="44"/>
      <c r="K54" s="42"/>
      <c r="L54" s="44"/>
    </row>
    <row r="55" spans="1:12" s="45" customFormat="1" x14ac:dyDescent="0.35">
      <c r="A55" s="48"/>
      <c r="B55" s="42"/>
      <c r="C55" s="43"/>
      <c r="D55" s="42"/>
      <c r="E55" s="42"/>
      <c r="F55" s="44"/>
      <c r="G55" s="42"/>
      <c r="H55" s="44"/>
      <c r="I55" s="42"/>
      <c r="J55" s="44"/>
      <c r="K55" s="42"/>
      <c r="L55" s="44"/>
    </row>
    <row r="56" spans="1:12" s="45" customFormat="1" x14ac:dyDescent="0.35">
      <c r="A56" s="48"/>
    </row>
    <row r="57" spans="1:12" s="45" customFormat="1" x14ac:dyDescent="0.35">
      <c r="A57" s="48"/>
    </row>
    <row r="58" spans="1:12" s="45" customFormat="1" x14ac:dyDescent="0.35">
      <c r="A58" s="48"/>
    </row>
    <row r="59" spans="1:12" s="45" customFormat="1" x14ac:dyDescent="0.35">
      <c r="A59" s="48"/>
    </row>
    <row r="60" spans="1:12" s="45" customFormat="1" x14ac:dyDescent="0.35">
      <c r="A60" s="48"/>
    </row>
    <row r="61" spans="1:12" s="45" customFormat="1" x14ac:dyDescent="0.35">
      <c r="A61" s="48"/>
    </row>
    <row r="62" spans="1:12" s="45" customFormat="1" x14ac:dyDescent="0.35">
      <c r="A62" s="48"/>
    </row>
    <row r="63" spans="1:12" s="45" customFormat="1" x14ac:dyDescent="0.35">
      <c r="A63" s="48"/>
    </row>
    <row r="64" spans="1:12" s="45" customFormat="1" x14ac:dyDescent="0.35">
      <c r="A64" s="48"/>
    </row>
    <row r="65" spans="1:1" s="45" customFormat="1" x14ac:dyDescent="0.35">
      <c r="A65" s="48"/>
    </row>
    <row r="66" spans="1:1" s="45" customFormat="1" x14ac:dyDescent="0.35">
      <c r="A66" s="48"/>
    </row>
    <row r="67" spans="1:1" s="45" customFormat="1" x14ac:dyDescent="0.35">
      <c r="A67" s="48"/>
    </row>
    <row r="68" spans="1:1" s="45" customFormat="1" x14ac:dyDescent="0.35">
      <c r="A68" s="48"/>
    </row>
    <row r="69" spans="1:1" s="45" customFormat="1" x14ac:dyDescent="0.35">
      <c r="A69" s="48"/>
    </row>
    <row r="70" spans="1:1" s="45" customFormat="1" x14ac:dyDescent="0.35">
      <c r="A70" s="48"/>
    </row>
    <row r="71" spans="1:1" s="45" customFormat="1" x14ac:dyDescent="0.35">
      <c r="A71" s="48"/>
    </row>
    <row r="72" spans="1:1" s="45" customFormat="1" x14ac:dyDescent="0.35">
      <c r="A72" s="48"/>
    </row>
    <row r="73" spans="1:1" s="45" customFormat="1" x14ac:dyDescent="0.35">
      <c r="A73" s="48"/>
    </row>
    <row r="74" spans="1:1" s="45" customFormat="1" x14ac:dyDescent="0.35">
      <c r="A74" s="48"/>
    </row>
    <row r="75" spans="1:1" s="45" customFormat="1" x14ac:dyDescent="0.35">
      <c r="A75" s="48"/>
    </row>
    <row r="76" spans="1:1" s="45" customFormat="1" x14ac:dyDescent="0.35">
      <c r="A76" s="48"/>
    </row>
    <row r="77" spans="1:1" s="45" customFormat="1" x14ac:dyDescent="0.35">
      <c r="A77" s="48"/>
    </row>
    <row r="78" spans="1:1" s="45" customFormat="1" x14ac:dyDescent="0.35">
      <c r="A78" s="48"/>
    </row>
    <row r="79" spans="1:1" s="45" customFormat="1" x14ac:dyDescent="0.35">
      <c r="A79" s="48"/>
    </row>
    <row r="80" spans="1:1" s="45" customFormat="1" x14ac:dyDescent="0.35">
      <c r="A80" s="48"/>
    </row>
    <row r="81" spans="1:1" s="45" customFormat="1" x14ac:dyDescent="0.35">
      <c r="A81" s="48"/>
    </row>
    <row r="82" spans="1:1" s="45" customFormat="1" x14ac:dyDescent="0.35">
      <c r="A82" s="48"/>
    </row>
    <row r="83" spans="1:1" s="45" customFormat="1" x14ac:dyDescent="0.35">
      <c r="A83" s="48"/>
    </row>
    <row r="84" spans="1:1" s="45" customFormat="1" x14ac:dyDescent="0.35">
      <c r="A84" s="48"/>
    </row>
    <row r="85" spans="1:1" s="45" customFormat="1" x14ac:dyDescent="0.35">
      <c r="A85" s="48"/>
    </row>
    <row r="86" spans="1:1" s="45" customFormat="1" x14ac:dyDescent="0.35">
      <c r="A86" s="48"/>
    </row>
    <row r="87" spans="1:1" s="45" customFormat="1" x14ac:dyDescent="0.35">
      <c r="A87" s="48"/>
    </row>
    <row r="88" spans="1:1" s="45" customFormat="1" x14ac:dyDescent="0.35">
      <c r="A88" s="48"/>
    </row>
    <row r="89" spans="1:1" s="45" customFormat="1" x14ac:dyDescent="0.35">
      <c r="A89" s="48"/>
    </row>
    <row r="90" spans="1:1" s="45" customFormat="1" x14ac:dyDescent="0.35">
      <c r="A90" s="48"/>
    </row>
    <row r="91" spans="1:1" s="45" customFormat="1" x14ac:dyDescent="0.35">
      <c r="A91" s="48"/>
    </row>
    <row r="92" spans="1:1" s="45" customFormat="1" x14ac:dyDescent="0.35">
      <c r="A92" s="48"/>
    </row>
    <row r="93" spans="1:1" s="45" customFormat="1" x14ac:dyDescent="0.35">
      <c r="A93" s="48"/>
    </row>
    <row r="94" spans="1:1" s="45" customFormat="1" x14ac:dyDescent="0.35">
      <c r="A94" s="48"/>
    </row>
    <row r="95" spans="1:1" s="45" customFormat="1" x14ac:dyDescent="0.35">
      <c r="A95" s="48"/>
    </row>
    <row r="96" spans="1:1" s="45" customFormat="1" x14ac:dyDescent="0.35">
      <c r="A96" s="48"/>
    </row>
    <row r="97" spans="1:1" s="45" customFormat="1" x14ac:dyDescent="0.35">
      <c r="A97" s="48"/>
    </row>
    <row r="98" spans="1:1" s="45" customFormat="1" x14ac:dyDescent="0.35">
      <c r="A98" s="48"/>
    </row>
    <row r="99" spans="1:1" s="45" customFormat="1" x14ac:dyDescent="0.35">
      <c r="A99" s="48"/>
    </row>
    <row r="100" spans="1:1" s="45" customFormat="1" x14ac:dyDescent="0.35">
      <c r="A100" s="48"/>
    </row>
    <row r="101" spans="1:1" s="45" customFormat="1" x14ac:dyDescent="0.35">
      <c r="A101" s="48"/>
    </row>
    <row r="102" spans="1:1" s="45" customFormat="1" x14ac:dyDescent="0.35">
      <c r="A102" s="48"/>
    </row>
    <row r="103" spans="1:1" s="45" customFormat="1" x14ac:dyDescent="0.35">
      <c r="A103" s="48"/>
    </row>
    <row r="104" spans="1:1" s="45" customFormat="1" x14ac:dyDescent="0.35">
      <c r="A104" s="48"/>
    </row>
    <row r="105" spans="1:1" s="45" customFormat="1" x14ac:dyDescent="0.35">
      <c r="A105" s="48"/>
    </row>
    <row r="106" spans="1:1" s="45" customFormat="1" x14ac:dyDescent="0.35">
      <c r="A106" s="48"/>
    </row>
    <row r="107" spans="1:1" s="45" customFormat="1" x14ac:dyDescent="0.35">
      <c r="A107" s="48"/>
    </row>
    <row r="108" spans="1:1" s="45" customFormat="1" x14ac:dyDescent="0.35">
      <c r="A108" s="48"/>
    </row>
    <row r="109" spans="1:1" s="45" customFormat="1" x14ac:dyDescent="0.35">
      <c r="A109" s="48"/>
    </row>
    <row r="110" spans="1:1" s="45" customFormat="1" x14ac:dyDescent="0.35">
      <c r="A110" s="48"/>
    </row>
    <row r="111" spans="1:1" s="45" customFormat="1" x14ac:dyDescent="0.35">
      <c r="A111" s="48"/>
    </row>
    <row r="112" spans="1:1" s="45" customFormat="1" x14ac:dyDescent="0.35">
      <c r="A112" s="48"/>
    </row>
    <row r="113" spans="1:1" s="45" customFormat="1" x14ac:dyDescent="0.35">
      <c r="A113" s="48"/>
    </row>
    <row r="114" spans="1:1" s="45" customFormat="1" x14ac:dyDescent="0.35">
      <c r="A114" s="48"/>
    </row>
    <row r="115" spans="1:1" s="45" customFormat="1" x14ac:dyDescent="0.35">
      <c r="A115" s="48"/>
    </row>
    <row r="116" spans="1:1" s="45" customFormat="1" x14ac:dyDescent="0.35">
      <c r="A116" s="48"/>
    </row>
    <row r="117" spans="1:1" s="45" customFormat="1" x14ac:dyDescent="0.35">
      <c r="A117" s="48"/>
    </row>
    <row r="118" spans="1:1" s="45" customFormat="1" x14ac:dyDescent="0.35">
      <c r="A118" s="48"/>
    </row>
    <row r="119" spans="1:1" s="45" customFormat="1" x14ac:dyDescent="0.35">
      <c r="A119" s="48"/>
    </row>
    <row r="120" spans="1:1" s="45" customFormat="1" x14ac:dyDescent="0.35">
      <c r="A120" s="48"/>
    </row>
    <row r="121" spans="1:1" s="45" customFormat="1" x14ac:dyDescent="0.35">
      <c r="A121" s="48"/>
    </row>
    <row r="122" spans="1:1" s="45" customFormat="1" x14ac:dyDescent="0.35">
      <c r="A122" s="48"/>
    </row>
    <row r="123" spans="1:1" s="45" customFormat="1" x14ac:dyDescent="0.35">
      <c r="A123" s="48"/>
    </row>
    <row r="124" spans="1:1" s="45" customFormat="1" x14ac:dyDescent="0.35">
      <c r="A124" s="48"/>
    </row>
    <row r="125" spans="1:1" s="45" customFormat="1" x14ac:dyDescent="0.35">
      <c r="A125" s="48"/>
    </row>
    <row r="126" spans="1:1" s="45" customFormat="1" x14ac:dyDescent="0.35">
      <c r="A126" s="48"/>
    </row>
    <row r="127" spans="1:1" s="45" customFormat="1" x14ac:dyDescent="0.35">
      <c r="A127" s="48"/>
    </row>
    <row r="128" spans="1:1" s="45" customFormat="1" x14ac:dyDescent="0.35">
      <c r="A128" s="48"/>
    </row>
    <row r="129" spans="1:1" s="45" customFormat="1" x14ac:dyDescent="0.35">
      <c r="A129" s="48"/>
    </row>
    <row r="130" spans="1:1" s="45" customFormat="1" x14ac:dyDescent="0.35">
      <c r="A130" s="48"/>
    </row>
    <row r="131" spans="1:1" s="45" customFormat="1" x14ac:dyDescent="0.35">
      <c r="A131" s="48"/>
    </row>
    <row r="132" spans="1:1" s="45" customFormat="1" x14ac:dyDescent="0.35">
      <c r="A132" s="48"/>
    </row>
    <row r="133" spans="1:1" s="45" customFormat="1" x14ac:dyDescent="0.35">
      <c r="A133" s="48"/>
    </row>
    <row r="134" spans="1:1" s="45" customFormat="1" x14ac:dyDescent="0.35">
      <c r="A134" s="48"/>
    </row>
    <row r="135" spans="1:1" s="45" customFormat="1" x14ac:dyDescent="0.35">
      <c r="A135" s="48"/>
    </row>
    <row r="136" spans="1:1" s="45" customFormat="1" x14ac:dyDescent="0.35">
      <c r="A136" s="48"/>
    </row>
    <row r="137" spans="1:1" s="45" customFormat="1" x14ac:dyDescent="0.35">
      <c r="A137" s="48"/>
    </row>
    <row r="138" spans="1:1" s="45" customFormat="1" x14ac:dyDescent="0.35">
      <c r="A138" s="48"/>
    </row>
    <row r="139" spans="1:1" s="45" customFormat="1" x14ac:dyDescent="0.35">
      <c r="A139" s="48"/>
    </row>
    <row r="140" spans="1:1" s="45" customFormat="1" x14ac:dyDescent="0.35">
      <c r="A140" s="48"/>
    </row>
    <row r="141" spans="1:1" s="45" customFormat="1" x14ac:dyDescent="0.35">
      <c r="A141" s="48"/>
    </row>
    <row r="142" spans="1:1" s="45" customFormat="1" x14ac:dyDescent="0.35">
      <c r="A142" s="48"/>
    </row>
    <row r="143" spans="1:1" s="45" customFormat="1" x14ac:dyDescent="0.35">
      <c r="A143" s="48"/>
    </row>
    <row r="144" spans="1:1" s="45" customFormat="1" x14ac:dyDescent="0.35">
      <c r="A144" s="48"/>
    </row>
    <row r="145" spans="1:1" s="45" customFormat="1" x14ac:dyDescent="0.35">
      <c r="A145" s="48"/>
    </row>
    <row r="146" spans="1:1" s="45" customFormat="1" x14ac:dyDescent="0.35">
      <c r="A146" s="48"/>
    </row>
    <row r="147" spans="1:1" s="45" customFormat="1" x14ac:dyDescent="0.35">
      <c r="A147" s="48"/>
    </row>
    <row r="148" spans="1:1" s="45" customFormat="1" x14ac:dyDescent="0.35">
      <c r="A148" s="48"/>
    </row>
    <row r="149" spans="1:1" s="45" customFormat="1" x14ac:dyDescent="0.35">
      <c r="A149" s="48"/>
    </row>
    <row r="150" spans="1:1" s="45" customFormat="1" x14ac:dyDescent="0.35">
      <c r="A150" s="48"/>
    </row>
    <row r="151" spans="1:1" s="45" customFormat="1" x14ac:dyDescent="0.35">
      <c r="A151" s="48"/>
    </row>
    <row r="152" spans="1:1" s="45" customFormat="1" x14ac:dyDescent="0.35">
      <c r="A152" s="48"/>
    </row>
    <row r="153" spans="1:1" s="45" customFormat="1" x14ac:dyDescent="0.35">
      <c r="A153" s="48"/>
    </row>
    <row r="154" spans="1:1" s="45" customFormat="1" x14ac:dyDescent="0.35">
      <c r="A154" s="48"/>
    </row>
    <row r="155" spans="1:1" s="45" customFormat="1" x14ac:dyDescent="0.35">
      <c r="A155" s="48"/>
    </row>
    <row r="156" spans="1:1" s="45" customFormat="1" x14ac:dyDescent="0.35">
      <c r="A156" s="48"/>
    </row>
    <row r="157" spans="1:1" s="45" customFormat="1" x14ac:dyDescent="0.35">
      <c r="A157" s="48"/>
    </row>
    <row r="158" spans="1:1" s="45" customFormat="1" x14ac:dyDescent="0.35">
      <c r="A158" s="48"/>
    </row>
    <row r="159" spans="1:1" s="45" customFormat="1" x14ac:dyDescent="0.35">
      <c r="A159" s="48"/>
    </row>
    <row r="160" spans="1:1" s="45" customFormat="1" x14ac:dyDescent="0.35">
      <c r="A160" s="48"/>
    </row>
    <row r="161" spans="1:1" s="45" customFormat="1" x14ac:dyDescent="0.35">
      <c r="A161" s="48"/>
    </row>
    <row r="162" spans="1:1" s="45" customFormat="1" x14ac:dyDescent="0.35">
      <c r="A162" s="48"/>
    </row>
    <row r="163" spans="1:1" s="45" customFormat="1" x14ac:dyDescent="0.35">
      <c r="A163" s="48"/>
    </row>
    <row r="164" spans="1:1" s="45" customFormat="1" x14ac:dyDescent="0.35">
      <c r="A164" s="48"/>
    </row>
    <row r="165" spans="1:1" s="45" customFormat="1" x14ac:dyDescent="0.35">
      <c r="A165" s="48"/>
    </row>
    <row r="166" spans="1:1" s="45" customFormat="1" x14ac:dyDescent="0.35">
      <c r="A166" s="48"/>
    </row>
    <row r="167" spans="1:1" s="45" customFormat="1" x14ac:dyDescent="0.35">
      <c r="A167" s="48"/>
    </row>
    <row r="168" spans="1:1" s="45" customFormat="1" x14ac:dyDescent="0.35">
      <c r="A168" s="48"/>
    </row>
    <row r="169" spans="1:1" s="45" customFormat="1" x14ac:dyDescent="0.35">
      <c r="A169" s="48"/>
    </row>
    <row r="170" spans="1:1" s="45" customFormat="1" x14ac:dyDescent="0.35">
      <c r="A170" s="48"/>
    </row>
    <row r="171" spans="1:1" s="45" customFormat="1" x14ac:dyDescent="0.35">
      <c r="A171" s="48"/>
    </row>
    <row r="172" spans="1:1" s="45" customFormat="1" x14ac:dyDescent="0.35">
      <c r="A172" s="48"/>
    </row>
    <row r="173" spans="1:1" s="45" customFormat="1" x14ac:dyDescent="0.35">
      <c r="A173" s="48"/>
    </row>
    <row r="174" spans="1:1" s="45" customFormat="1" x14ac:dyDescent="0.35">
      <c r="A174" s="48"/>
    </row>
    <row r="175" spans="1:1" s="45" customFormat="1" x14ac:dyDescent="0.35">
      <c r="A175" s="48"/>
    </row>
    <row r="176" spans="1:1" s="45" customFormat="1" x14ac:dyDescent="0.35">
      <c r="A176" s="48"/>
    </row>
    <row r="177" spans="1:1" s="45" customFormat="1" x14ac:dyDescent="0.35">
      <c r="A177" s="48"/>
    </row>
    <row r="178" spans="1:1" s="45" customFormat="1" x14ac:dyDescent="0.35">
      <c r="A178" s="48"/>
    </row>
    <row r="179" spans="1:1" s="45" customFormat="1" x14ac:dyDescent="0.35">
      <c r="A179" s="48"/>
    </row>
    <row r="180" spans="1:1" s="45" customFormat="1" x14ac:dyDescent="0.35">
      <c r="A180" s="48"/>
    </row>
    <row r="181" spans="1:1" s="45" customFormat="1" x14ac:dyDescent="0.35">
      <c r="A181" s="48"/>
    </row>
    <row r="182" spans="1:1" s="45" customFormat="1" x14ac:dyDescent="0.35">
      <c r="A182" s="48"/>
    </row>
    <row r="183" spans="1:1" s="45" customFormat="1" x14ac:dyDescent="0.35">
      <c r="A183" s="48"/>
    </row>
    <row r="184" spans="1:1" s="45" customFormat="1" x14ac:dyDescent="0.35">
      <c r="A184" s="48"/>
    </row>
    <row r="185" spans="1:1" s="45" customFormat="1" x14ac:dyDescent="0.35">
      <c r="A185" s="48"/>
    </row>
    <row r="186" spans="1:1" s="45" customFormat="1" x14ac:dyDescent="0.35">
      <c r="A186" s="48"/>
    </row>
    <row r="187" spans="1:1" s="45" customFormat="1" x14ac:dyDescent="0.35">
      <c r="A187" s="48"/>
    </row>
    <row r="188" spans="1:1" s="45" customFormat="1" x14ac:dyDescent="0.35">
      <c r="A188" s="48"/>
    </row>
    <row r="189" spans="1:1" s="45" customFormat="1" x14ac:dyDescent="0.35">
      <c r="A189" s="48"/>
    </row>
    <row r="190" spans="1:1" s="45" customFormat="1" x14ac:dyDescent="0.35">
      <c r="A190" s="48"/>
    </row>
    <row r="191" spans="1:1" s="45" customFormat="1" x14ac:dyDescent="0.35">
      <c r="A191" s="48"/>
    </row>
    <row r="192" spans="1:1" s="45" customFormat="1" x14ac:dyDescent="0.35">
      <c r="A192" s="48"/>
    </row>
    <row r="193" spans="1:1" s="45" customFormat="1" x14ac:dyDescent="0.35">
      <c r="A193" s="48"/>
    </row>
    <row r="194" spans="1:1" s="45" customFormat="1" x14ac:dyDescent="0.35">
      <c r="A194" s="48"/>
    </row>
    <row r="195" spans="1:1" s="45" customFormat="1" x14ac:dyDescent="0.35">
      <c r="A195" s="48"/>
    </row>
    <row r="196" spans="1:1" s="45" customFormat="1" x14ac:dyDescent="0.35">
      <c r="A196" s="48"/>
    </row>
    <row r="197" spans="1:1" s="45" customFormat="1" x14ac:dyDescent="0.35">
      <c r="A197" s="48"/>
    </row>
    <row r="198" spans="1:1" s="45" customFormat="1" x14ac:dyDescent="0.35">
      <c r="A198" s="48"/>
    </row>
    <row r="199" spans="1:1" s="45" customFormat="1" x14ac:dyDescent="0.35">
      <c r="A199" s="48"/>
    </row>
    <row r="200" spans="1:1" s="45" customFormat="1" x14ac:dyDescent="0.35">
      <c r="A200" s="48"/>
    </row>
    <row r="244" spans="2:12" x14ac:dyDescent="0.35"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</row>
    <row r="245" spans="2:12" x14ac:dyDescent="0.35"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</row>
    <row r="246" spans="2:12" x14ac:dyDescent="0.35"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</row>
    <row r="247" spans="2:12" x14ac:dyDescent="0.35"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</row>
    <row r="248" spans="2:12" x14ac:dyDescent="0.35"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</row>
    <row r="249" spans="2:12" x14ac:dyDescent="0.35"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</row>
    <row r="250" spans="2:12" x14ac:dyDescent="0.35"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</row>
    <row r="251" spans="2:12" x14ac:dyDescent="0.35"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</row>
    <row r="252" spans="2:12" x14ac:dyDescent="0.35"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</row>
    <row r="253" spans="2:12" x14ac:dyDescent="0.35"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</row>
    <row r="254" spans="2:12" x14ac:dyDescent="0.35"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</row>
    <row r="255" spans="2:12" x14ac:dyDescent="0.35"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</row>
    <row r="256" spans="2:12" x14ac:dyDescent="0.35"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</row>
    <row r="257" spans="1:12" x14ac:dyDescent="0.35"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</row>
    <row r="258" spans="1:12" x14ac:dyDescent="0.35"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</row>
    <row r="259" spans="1:12" s="45" customFormat="1" x14ac:dyDescent="0.35">
      <c r="A259" s="48"/>
    </row>
    <row r="260" spans="1:12" s="45" customFormat="1" x14ac:dyDescent="0.35">
      <c r="A260" s="48"/>
    </row>
    <row r="261" spans="1:12" s="45" customFormat="1" x14ac:dyDescent="0.35">
      <c r="A261" s="48"/>
    </row>
    <row r="262" spans="1:12" s="45" customFormat="1" x14ac:dyDescent="0.35">
      <c r="A262" s="48"/>
    </row>
    <row r="263" spans="1:12" s="45" customFormat="1" x14ac:dyDescent="0.35">
      <c r="A263" s="48"/>
    </row>
    <row r="264" spans="1:12" s="45" customFormat="1" x14ac:dyDescent="0.35">
      <c r="A264" s="48"/>
    </row>
    <row r="265" spans="1:12" s="45" customFormat="1" x14ac:dyDescent="0.35">
      <c r="A265" s="48"/>
    </row>
    <row r="266" spans="1:12" s="45" customFormat="1" x14ac:dyDescent="0.35">
      <c r="A266" s="48"/>
    </row>
    <row r="267" spans="1:12" s="45" customFormat="1" x14ac:dyDescent="0.35">
      <c r="A267" s="48"/>
    </row>
    <row r="268" spans="1:12" s="45" customFormat="1" x14ac:dyDescent="0.35">
      <c r="A268" s="48"/>
    </row>
    <row r="269" spans="1:12" s="45" customFormat="1" x14ac:dyDescent="0.35">
      <c r="A269" s="48"/>
    </row>
    <row r="270" spans="1:12" s="45" customFormat="1" x14ac:dyDescent="0.35">
      <c r="A270" s="48"/>
    </row>
    <row r="271" spans="1:12" s="45" customFormat="1" x14ac:dyDescent="0.35">
      <c r="A271" s="48"/>
    </row>
    <row r="272" spans="1:12" s="45" customFormat="1" x14ac:dyDescent="0.35">
      <c r="A272" s="48"/>
    </row>
    <row r="273" spans="1:1" s="45" customFormat="1" x14ac:dyDescent="0.35">
      <c r="A273" s="48"/>
    </row>
    <row r="274" spans="1:1" s="45" customFormat="1" x14ac:dyDescent="0.35">
      <c r="A274" s="48"/>
    </row>
    <row r="275" spans="1:1" s="45" customFormat="1" x14ac:dyDescent="0.35">
      <c r="A275" s="48"/>
    </row>
    <row r="276" spans="1:1" s="45" customFormat="1" x14ac:dyDescent="0.35">
      <c r="A276" s="48"/>
    </row>
    <row r="277" spans="1:1" s="45" customFormat="1" x14ac:dyDescent="0.35">
      <c r="A277" s="48"/>
    </row>
    <row r="278" spans="1:1" s="45" customFormat="1" x14ac:dyDescent="0.35">
      <c r="A278" s="48"/>
    </row>
    <row r="279" spans="1:1" s="45" customFormat="1" x14ac:dyDescent="0.35">
      <c r="A279" s="48"/>
    </row>
    <row r="280" spans="1:1" s="45" customFormat="1" x14ac:dyDescent="0.35">
      <c r="A280" s="48"/>
    </row>
    <row r="281" spans="1:1" s="45" customFormat="1" x14ac:dyDescent="0.35">
      <c r="A281" s="48"/>
    </row>
    <row r="282" spans="1:1" s="45" customFormat="1" x14ac:dyDescent="0.35">
      <c r="A282" s="48"/>
    </row>
    <row r="283" spans="1:1" s="45" customFormat="1" x14ac:dyDescent="0.35">
      <c r="A283" s="48"/>
    </row>
    <row r="284" spans="1:1" s="45" customFormat="1" x14ac:dyDescent="0.35">
      <c r="A284" s="48"/>
    </row>
    <row r="285" spans="1:1" s="45" customFormat="1" x14ac:dyDescent="0.35">
      <c r="A285" s="48"/>
    </row>
    <row r="286" spans="1:1" s="45" customFormat="1" x14ac:dyDescent="0.35">
      <c r="A286" s="48"/>
    </row>
    <row r="287" spans="1:1" s="45" customFormat="1" x14ac:dyDescent="0.35">
      <c r="A287" s="48"/>
    </row>
    <row r="288" spans="1:1" s="45" customFormat="1" x14ac:dyDescent="0.35">
      <c r="A288" s="48"/>
    </row>
    <row r="289" spans="1:1" s="45" customFormat="1" x14ac:dyDescent="0.35">
      <c r="A289" s="48"/>
    </row>
    <row r="290" spans="1:1" s="45" customFormat="1" x14ac:dyDescent="0.35">
      <c r="A290" s="48"/>
    </row>
    <row r="291" spans="1:1" s="45" customFormat="1" x14ac:dyDescent="0.35">
      <c r="A291" s="48"/>
    </row>
    <row r="292" spans="1:1" s="45" customFormat="1" x14ac:dyDescent="0.35">
      <c r="A292" s="48"/>
    </row>
    <row r="293" spans="1:1" s="45" customFormat="1" x14ac:dyDescent="0.35">
      <c r="A293" s="48"/>
    </row>
    <row r="294" spans="1:1" s="45" customFormat="1" x14ac:dyDescent="0.35">
      <c r="A294" s="48"/>
    </row>
    <row r="295" spans="1:1" s="45" customFormat="1" x14ac:dyDescent="0.35">
      <c r="A295" s="48"/>
    </row>
    <row r="296" spans="1:1" s="45" customFormat="1" x14ac:dyDescent="0.35">
      <c r="A296" s="48"/>
    </row>
    <row r="297" spans="1:1" s="45" customFormat="1" x14ac:dyDescent="0.35">
      <c r="A297" s="48"/>
    </row>
    <row r="298" spans="1:1" s="45" customFormat="1" x14ac:dyDescent="0.35">
      <c r="A298" s="48"/>
    </row>
    <row r="299" spans="1:1" s="45" customFormat="1" x14ac:dyDescent="0.35">
      <c r="A299" s="48"/>
    </row>
    <row r="300" spans="1:1" s="45" customFormat="1" x14ac:dyDescent="0.35">
      <c r="A300" s="48"/>
    </row>
    <row r="301" spans="1:1" s="45" customFormat="1" x14ac:dyDescent="0.35">
      <c r="A301" s="48"/>
    </row>
    <row r="302" spans="1:1" s="45" customFormat="1" x14ac:dyDescent="0.35">
      <c r="A302" s="48"/>
    </row>
    <row r="303" spans="1:1" s="45" customFormat="1" x14ac:dyDescent="0.35">
      <c r="A303" s="48"/>
    </row>
    <row r="304" spans="1:1" s="45" customFormat="1" x14ac:dyDescent="0.35">
      <c r="A304" s="48"/>
    </row>
    <row r="305" spans="1:1" s="45" customFormat="1" x14ac:dyDescent="0.35">
      <c r="A305" s="48"/>
    </row>
    <row r="306" spans="1:1" s="45" customFormat="1" x14ac:dyDescent="0.35">
      <c r="A306" s="48"/>
    </row>
    <row r="307" spans="1:1" s="45" customFormat="1" x14ac:dyDescent="0.35">
      <c r="A307" s="48"/>
    </row>
    <row r="308" spans="1:1" s="45" customFormat="1" x14ac:dyDescent="0.35">
      <c r="A308" s="48"/>
    </row>
    <row r="309" spans="1:1" s="45" customFormat="1" x14ac:dyDescent="0.35">
      <c r="A309" s="48"/>
    </row>
    <row r="310" spans="1:1" s="45" customFormat="1" x14ac:dyDescent="0.35">
      <c r="A310" s="48"/>
    </row>
    <row r="311" spans="1:1" s="45" customFormat="1" x14ac:dyDescent="0.35">
      <c r="A311" s="48"/>
    </row>
    <row r="312" spans="1:1" s="45" customFormat="1" x14ac:dyDescent="0.35">
      <c r="A312" s="48"/>
    </row>
    <row r="313" spans="1:1" s="45" customFormat="1" x14ac:dyDescent="0.35">
      <c r="A313" s="48"/>
    </row>
    <row r="314" spans="1:1" s="45" customFormat="1" x14ac:dyDescent="0.35">
      <c r="A314" s="48"/>
    </row>
    <row r="315" spans="1:1" s="45" customFormat="1" x14ac:dyDescent="0.35">
      <c r="A315" s="48"/>
    </row>
    <row r="316" spans="1:1" s="45" customFormat="1" x14ac:dyDescent="0.35">
      <c r="A316" s="48"/>
    </row>
    <row r="317" spans="1:1" s="45" customFormat="1" x14ac:dyDescent="0.35">
      <c r="A317" s="48"/>
    </row>
    <row r="318" spans="1:1" s="45" customFormat="1" x14ac:dyDescent="0.35">
      <c r="A318" s="48"/>
    </row>
    <row r="319" spans="1:1" s="45" customFormat="1" x14ac:dyDescent="0.35">
      <c r="A319" s="48"/>
    </row>
    <row r="320" spans="1:1" s="45" customFormat="1" x14ac:dyDescent="0.35">
      <c r="A320" s="48"/>
    </row>
    <row r="321" spans="1:1" s="45" customFormat="1" x14ac:dyDescent="0.35">
      <c r="A321" s="48"/>
    </row>
    <row r="322" spans="1:1" s="45" customFormat="1" x14ac:dyDescent="0.35">
      <c r="A322" s="48"/>
    </row>
    <row r="323" spans="1:1" s="45" customFormat="1" x14ac:dyDescent="0.35">
      <c r="A323" s="48"/>
    </row>
    <row r="324" spans="1:1" s="45" customFormat="1" x14ac:dyDescent="0.35">
      <c r="A324" s="48"/>
    </row>
    <row r="325" spans="1:1" s="45" customFormat="1" x14ac:dyDescent="0.35">
      <c r="A325" s="48"/>
    </row>
    <row r="326" spans="1:1" s="45" customFormat="1" x14ac:dyDescent="0.35">
      <c r="A326" s="48"/>
    </row>
    <row r="327" spans="1:1" s="45" customFormat="1" x14ac:dyDescent="0.35">
      <c r="A327" s="48"/>
    </row>
    <row r="328" spans="1:1" s="45" customFormat="1" x14ac:dyDescent="0.35">
      <c r="A328" s="48"/>
    </row>
    <row r="329" spans="1:1" s="45" customFormat="1" x14ac:dyDescent="0.35">
      <c r="A329" s="48"/>
    </row>
    <row r="330" spans="1:1" s="45" customFormat="1" x14ac:dyDescent="0.35">
      <c r="A330" s="48"/>
    </row>
    <row r="331" spans="1:1" s="45" customFormat="1" x14ac:dyDescent="0.35">
      <c r="A331" s="48"/>
    </row>
    <row r="332" spans="1:1" s="45" customFormat="1" x14ac:dyDescent="0.35">
      <c r="A332" s="48"/>
    </row>
    <row r="333" spans="1:1" s="45" customFormat="1" x14ac:dyDescent="0.35">
      <c r="A333" s="48"/>
    </row>
    <row r="334" spans="1:1" s="45" customFormat="1" x14ac:dyDescent="0.35">
      <c r="A334" s="48"/>
    </row>
    <row r="335" spans="1:1" s="45" customFormat="1" x14ac:dyDescent="0.35">
      <c r="A335" s="48"/>
    </row>
    <row r="336" spans="1:1" s="45" customFormat="1" x14ac:dyDescent="0.35">
      <c r="A336" s="48"/>
    </row>
    <row r="337" spans="1:1" s="45" customFormat="1" x14ac:dyDescent="0.35">
      <c r="A337" s="48"/>
    </row>
    <row r="338" spans="1:1" s="45" customFormat="1" x14ac:dyDescent="0.35">
      <c r="A338" s="48"/>
    </row>
    <row r="339" spans="1:1" s="45" customFormat="1" x14ac:dyDescent="0.35">
      <c r="A339" s="48"/>
    </row>
    <row r="340" spans="1:1" s="45" customFormat="1" x14ac:dyDescent="0.35">
      <c r="A340" s="48"/>
    </row>
    <row r="341" spans="1:1" s="45" customFormat="1" x14ac:dyDescent="0.35">
      <c r="A341" s="48"/>
    </row>
    <row r="342" spans="1:1" s="45" customFormat="1" x14ac:dyDescent="0.35">
      <c r="A342" s="48"/>
    </row>
    <row r="343" spans="1:1" s="45" customFormat="1" x14ac:dyDescent="0.35">
      <c r="A343" s="48"/>
    </row>
    <row r="344" spans="1:1" s="45" customFormat="1" x14ac:dyDescent="0.35">
      <c r="A344" s="48"/>
    </row>
    <row r="345" spans="1:1" s="45" customFormat="1" x14ac:dyDescent="0.35">
      <c r="A345" s="48"/>
    </row>
    <row r="346" spans="1:1" s="45" customFormat="1" x14ac:dyDescent="0.35">
      <c r="A346" s="48"/>
    </row>
    <row r="347" spans="1:1" s="45" customFormat="1" x14ac:dyDescent="0.35">
      <c r="A347" s="48"/>
    </row>
    <row r="348" spans="1:1" s="45" customFormat="1" x14ac:dyDescent="0.35">
      <c r="A348" s="48"/>
    </row>
    <row r="349" spans="1:1" s="45" customFormat="1" x14ac:dyDescent="0.35">
      <c r="A349" s="48"/>
    </row>
    <row r="350" spans="1:1" s="45" customFormat="1" x14ac:dyDescent="0.35">
      <c r="A350" s="48"/>
    </row>
    <row r="351" spans="1:1" s="45" customFormat="1" x14ac:dyDescent="0.35">
      <c r="A351" s="48"/>
    </row>
    <row r="352" spans="1:1" s="45" customFormat="1" x14ac:dyDescent="0.35">
      <c r="A352" s="48"/>
    </row>
    <row r="353" spans="1:1" s="45" customFormat="1" x14ac:dyDescent="0.35">
      <c r="A353" s="48"/>
    </row>
    <row r="354" spans="1:1" s="45" customFormat="1" x14ac:dyDescent="0.35">
      <c r="A354" s="48"/>
    </row>
    <row r="355" spans="1:1" s="45" customFormat="1" x14ac:dyDescent="0.35">
      <c r="A355" s="48"/>
    </row>
    <row r="356" spans="1:1" s="45" customFormat="1" x14ac:dyDescent="0.35">
      <c r="A356" s="48"/>
    </row>
    <row r="357" spans="1:1" s="45" customFormat="1" x14ac:dyDescent="0.35">
      <c r="A357" s="48"/>
    </row>
    <row r="358" spans="1:1" s="45" customFormat="1" x14ac:dyDescent="0.35">
      <c r="A358" s="48"/>
    </row>
    <row r="359" spans="1:1" s="45" customFormat="1" x14ac:dyDescent="0.35">
      <c r="A359" s="48"/>
    </row>
    <row r="360" spans="1:1" s="45" customFormat="1" x14ac:dyDescent="0.35">
      <c r="A360" s="48"/>
    </row>
    <row r="361" spans="1:1" s="45" customFormat="1" x14ac:dyDescent="0.35">
      <c r="A361" s="48"/>
    </row>
    <row r="362" spans="1:1" s="45" customFormat="1" x14ac:dyDescent="0.35">
      <c r="A362" s="48"/>
    </row>
    <row r="363" spans="1:1" s="45" customFormat="1" x14ac:dyDescent="0.35">
      <c r="A363" s="48"/>
    </row>
    <row r="364" spans="1:1" s="45" customFormat="1" x14ac:dyDescent="0.35">
      <c r="A364" s="48"/>
    </row>
    <row r="365" spans="1:1" s="45" customFormat="1" x14ac:dyDescent="0.35">
      <c r="A365" s="48"/>
    </row>
    <row r="366" spans="1:1" s="45" customFormat="1" x14ac:dyDescent="0.35">
      <c r="A366" s="48"/>
    </row>
    <row r="367" spans="1:1" s="45" customFormat="1" x14ac:dyDescent="0.35">
      <c r="A367" s="48"/>
    </row>
    <row r="368" spans="1:1" s="45" customFormat="1" x14ac:dyDescent="0.35">
      <c r="A368" s="48"/>
    </row>
    <row r="369" spans="1:1" s="45" customFormat="1" x14ac:dyDescent="0.35">
      <c r="A369" s="48"/>
    </row>
    <row r="370" spans="1:1" s="45" customFormat="1" x14ac:dyDescent="0.35">
      <c r="A370" s="48"/>
    </row>
    <row r="371" spans="1:1" s="45" customFormat="1" x14ac:dyDescent="0.35">
      <c r="A371" s="48"/>
    </row>
    <row r="372" spans="1:1" s="45" customFormat="1" x14ac:dyDescent="0.35">
      <c r="A372" s="48"/>
    </row>
    <row r="373" spans="1:1" s="45" customFormat="1" x14ac:dyDescent="0.35">
      <c r="A373" s="48"/>
    </row>
    <row r="374" spans="1:1" s="45" customFormat="1" x14ac:dyDescent="0.35">
      <c r="A374" s="48"/>
    </row>
    <row r="375" spans="1:1" s="45" customFormat="1" x14ac:dyDescent="0.35">
      <c r="A375" s="48"/>
    </row>
    <row r="376" spans="1:1" s="45" customFormat="1" x14ac:dyDescent="0.35">
      <c r="A376" s="48"/>
    </row>
    <row r="377" spans="1:1" s="45" customFormat="1" x14ac:dyDescent="0.35">
      <c r="A377" s="48"/>
    </row>
    <row r="378" spans="1:1" s="45" customFormat="1" x14ac:dyDescent="0.35">
      <c r="A378" s="48"/>
    </row>
    <row r="379" spans="1:1" s="45" customFormat="1" x14ac:dyDescent="0.35">
      <c r="A379" s="48"/>
    </row>
    <row r="380" spans="1:1" s="45" customFormat="1" x14ac:dyDescent="0.35">
      <c r="A380" s="48"/>
    </row>
    <row r="381" spans="1:1" s="45" customFormat="1" x14ac:dyDescent="0.35">
      <c r="A381" s="48"/>
    </row>
    <row r="382" spans="1:1" s="45" customFormat="1" x14ac:dyDescent="0.35">
      <c r="A382" s="48"/>
    </row>
    <row r="383" spans="1:1" s="45" customFormat="1" x14ac:dyDescent="0.35">
      <c r="A383" s="48"/>
    </row>
    <row r="384" spans="1:1" s="45" customFormat="1" x14ac:dyDescent="0.35">
      <c r="A384" s="48"/>
    </row>
    <row r="385" spans="1:1" s="45" customFormat="1" x14ac:dyDescent="0.35">
      <c r="A385" s="48"/>
    </row>
    <row r="386" spans="1:1" s="45" customFormat="1" x14ac:dyDescent="0.35">
      <c r="A386" s="48"/>
    </row>
    <row r="387" spans="1:1" s="45" customFormat="1" x14ac:dyDescent="0.35">
      <c r="A387" s="48"/>
    </row>
    <row r="388" spans="1:1" s="45" customFormat="1" x14ac:dyDescent="0.35">
      <c r="A388" s="48"/>
    </row>
    <row r="389" spans="1:1" s="45" customFormat="1" x14ac:dyDescent="0.35">
      <c r="A389" s="48"/>
    </row>
    <row r="390" spans="1:1" s="45" customFormat="1" x14ac:dyDescent="0.35">
      <c r="A390" s="48"/>
    </row>
    <row r="391" spans="1:1" s="45" customFormat="1" x14ac:dyDescent="0.35">
      <c r="A391" s="48"/>
    </row>
    <row r="392" spans="1:1" s="45" customFormat="1" x14ac:dyDescent="0.35">
      <c r="A392" s="48"/>
    </row>
    <row r="393" spans="1:1" s="45" customFormat="1" x14ac:dyDescent="0.35">
      <c r="A393" s="48"/>
    </row>
    <row r="394" spans="1:1" s="45" customFormat="1" x14ac:dyDescent="0.35">
      <c r="A394" s="48"/>
    </row>
    <row r="395" spans="1:1" s="45" customFormat="1" x14ac:dyDescent="0.35">
      <c r="A395" s="48"/>
    </row>
    <row r="396" spans="1:1" s="45" customFormat="1" x14ac:dyDescent="0.35">
      <c r="A396" s="48"/>
    </row>
    <row r="397" spans="1:1" s="45" customFormat="1" x14ac:dyDescent="0.35">
      <c r="A397" s="48"/>
    </row>
    <row r="398" spans="1:1" s="45" customFormat="1" x14ac:dyDescent="0.35">
      <c r="A398" s="48"/>
    </row>
    <row r="399" spans="1:1" s="45" customFormat="1" x14ac:dyDescent="0.35">
      <c r="A399" s="48"/>
    </row>
    <row r="400" spans="1:1" s="45" customFormat="1" x14ac:dyDescent="0.35">
      <c r="A400" s="48"/>
    </row>
    <row r="401" spans="1:1" s="45" customFormat="1" x14ac:dyDescent="0.35">
      <c r="A401" s="48"/>
    </row>
    <row r="402" spans="1:1" s="45" customFormat="1" x14ac:dyDescent="0.35">
      <c r="A402" s="48"/>
    </row>
    <row r="403" spans="1:1" s="45" customFormat="1" x14ac:dyDescent="0.35">
      <c r="A403" s="48"/>
    </row>
    <row r="404" spans="1:1" s="45" customFormat="1" x14ac:dyDescent="0.35">
      <c r="A404" s="48"/>
    </row>
    <row r="405" spans="1:1" s="45" customFormat="1" x14ac:dyDescent="0.35">
      <c r="A405" s="48"/>
    </row>
    <row r="406" spans="1:1" s="45" customFormat="1" x14ac:dyDescent="0.35">
      <c r="A406" s="48"/>
    </row>
    <row r="407" spans="1:1" s="45" customFormat="1" x14ac:dyDescent="0.35">
      <c r="A407" s="48"/>
    </row>
    <row r="408" spans="1:1" s="45" customFormat="1" x14ac:dyDescent="0.35">
      <c r="A408" s="48"/>
    </row>
    <row r="409" spans="1:1" s="45" customFormat="1" x14ac:dyDescent="0.35">
      <c r="A409" s="48"/>
    </row>
    <row r="410" spans="1:1" s="45" customFormat="1" x14ac:dyDescent="0.35">
      <c r="A410" s="48"/>
    </row>
    <row r="411" spans="1:1" s="45" customFormat="1" x14ac:dyDescent="0.35">
      <c r="A411" s="48"/>
    </row>
    <row r="412" spans="1:1" s="45" customFormat="1" x14ac:dyDescent="0.35">
      <c r="A412" s="48"/>
    </row>
    <row r="413" spans="1:1" s="45" customFormat="1" x14ac:dyDescent="0.35">
      <c r="A413" s="48"/>
    </row>
    <row r="414" spans="1:1" s="45" customFormat="1" x14ac:dyDescent="0.35">
      <c r="A414" s="48"/>
    </row>
    <row r="415" spans="1:1" s="45" customFormat="1" x14ac:dyDescent="0.35">
      <c r="A415" s="48"/>
    </row>
    <row r="416" spans="1:1" s="45" customFormat="1" x14ac:dyDescent="0.35">
      <c r="A416" s="48"/>
    </row>
    <row r="417" spans="1:1" s="45" customFormat="1" x14ac:dyDescent="0.35">
      <c r="A417" s="48"/>
    </row>
    <row r="418" spans="1:1" s="45" customFormat="1" x14ac:dyDescent="0.35">
      <c r="A418" s="48"/>
    </row>
    <row r="419" spans="1:1" s="45" customFormat="1" x14ac:dyDescent="0.35">
      <c r="A419" s="48"/>
    </row>
    <row r="420" spans="1:1" s="45" customFormat="1" x14ac:dyDescent="0.35">
      <c r="A420" s="48"/>
    </row>
    <row r="421" spans="1:1" s="45" customFormat="1" x14ac:dyDescent="0.35">
      <c r="A421" s="48"/>
    </row>
    <row r="422" spans="1:1" s="45" customFormat="1" x14ac:dyDescent="0.35">
      <c r="A422" s="48"/>
    </row>
    <row r="423" spans="1:1" s="45" customFormat="1" x14ac:dyDescent="0.35">
      <c r="A423" s="48"/>
    </row>
    <row r="424" spans="1:1" s="45" customFormat="1" x14ac:dyDescent="0.35">
      <c r="A424" s="48"/>
    </row>
    <row r="425" spans="1:1" s="45" customFormat="1" x14ac:dyDescent="0.35">
      <c r="A425" s="48"/>
    </row>
    <row r="426" spans="1:1" s="45" customFormat="1" x14ac:dyDescent="0.35">
      <c r="A426" s="48"/>
    </row>
    <row r="427" spans="1:1" s="45" customFormat="1" x14ac:dyDescent="0.35">
      <c r="A427" s="48"/>
    </row>
    <row r="428" spans="1:1" s="45" customFormat="1" x14ac:dyDescent="0.35">
      <c r="A428" s="48"/>
    </row>
    <row r="429" spans="1:1" s="45" customFormat="1" x14ac:dyDescent="0.35">
      <c r="A429" s="48"/>
    </row>
    <row r="430" spans="1:1" s="45" customFormat="1" x14ac:dyDescent="0.35">
      <c r="A430" s="48"/>
    </row>
    <row r="431" spans="1:1" s="45" customFormat="1" x14ac:dyDescent="0.35">
      <c r="A431" s="48"/>
    </row>
    <row r="432" spans="1:1" s="45" customFormat="1" x14ac:dyDescent="0.35">
      <c r="A432" s="48"/>
    </row>
    <row r="433" spans="1:1" s="45" customFormat="1" x14ac:dyDescent="0.35">
      <c r="A433" s="48"/>
    </row>
    <row r="434" spans="1:1" s="45" customFormat="1" x14ac:dyDescent="0.35">
      <c r="A434" s="48"/>
    </row>
    <row r="435" spans="1:1" s="45" customFormat="1" x14ac:dyDescent="0.35">
      <c r="A435" s="48"/>
    </row>
    <row r="436" spans="1:1" s="45" customFormat="1" x14ac:dyDescent="0.35">
      <c r="A436" s="48"/>
    </row>
    <row r="437" spans="1:1" s="45" customFormat="1" x14ac:dyDescent="0.35">
      <c r="A437" s="48"/>
    </row>
    <row r="438" spans="1:1" s="45" customFormat="1" x14ac:dyDescent="0.35">
      <c r="A438" s="48"/>
    </row>
    <row r="439" spans="1:1" s="45" customFormat="1" x14ac:dyDescent="0.35">
      <c r="A439" s="48"/>
    </row>
    <row r="440" spans="1:1" s="45" customFormat="1" x14ac:dyDescent="0.35">
      <c r="A440" s="48"/>
    </row>
    <row r="441" spans="1:1" s="45" customFormat="1" x14ac:dyDescent="0.35">
      <c r="A441" s="48"/>
    </row>
    <row r="442" spans="1:1" s="45" customFormat="1" x14ac:dyDescent="0.35">
      <c r="A442" s="48"/>
    </row>
    <row r="443" spans="1:1" s="45" customFormat="1" x14ac:dyDescent="0.35">
      <c r="A443" s="48"/>
    </row>
    <row r="444" spans="1:1" s="45" customFormat="1" x14ac:dyDescent="0.35">
      <c r="A444" s="48"/>
    </row>
    <row r="445" spans="1:1" s="45" customFormat="1" x14ac:dyDescent="0.35">
      <c r="A445" s="48"/>
    </row>
    <row r="446" spans="1:1" s="45" customFormat="1" x14ac:dyDescent="0.35">
      <c r="A446" s="48"/>
    </row>
    <row r="447" spans="1:1" s="45" customFormat="1" x14ac:dyDescent="0.35">
      <c r="A447" s="48"/>
    </row>
    <row r="448" spans="1:1" s="45" customFormat="1" x14ac:dyDescent="0.35">
      <c r="A448" s="48"/>
    </row>
    <row r="449" spans="1:1" s="45" customFormat="1" x14ac:dyDescent="0.35">
      <c r="A449" s="48"/>
    </row>
    <row r="450" spans="1:1" s="45" customFormat="1" x14ac:dyDescent="0.35">
      <c r="A450" s="48"/>
    </row>
    <row r="451" spans="1:1" s="45" customFormat="1" x14ac:dyDescent="0.35">
      <c r="A451" s="48"/>
    </row>
    <row r="452" spans="1:1" s="45" customFormat="1" x14ac:dyDescent="0.35">
      <c r="A452" s="48"/>
    </row>
    <row r="453" spans="1:1" s="45" customFormat="1" x14ac:dyDescent="0.35">
      <c r="A453" s="48"/>
    </row>
    <row r="454" spans="1:1" s="45" customFormat="1" x14ac:dyDescent="0.35">
      <c r="A454" s="48"/>
    </row>
    <row r="455" spans="1:1" s="45" customFormat="1" x14ac:dyDescent="0.35">
      <c r="A455" s="48"/>
    </row>
    <row r="456" spans="1:1" s="45" customFormat="1" x14ac:dyDescent="0.35">
      <c r="A456" s="48"/>
    </row>
    <row r="457" spans="1:1" s="45" customFormat="1" x14ac:dyDescent="0.35">
      <c r="A457" s="48"/>
    </row>
    <row r="458" spans="1:1" s="45" customFormat="1" x14ac:dyDescent="0.35">
      <c r="A458" s="48"/>
    </row>
    <row r="459" spans="1:1" s="45" customFormat="1" x14ac:dyDescent="0.35">
      <c r="A459" s="48"/>
    </row>
    <row r="460" spans="1:1" s="45" customFormat="1" x14ac:dyDescent="0.35">
      <c r="A460" s="48"/>
    </row>
    <row r="461" spans="1:1" s="45" customFormat="1" x14ac:dyDescent="0.35">
      <c r="A461" s="48"/>
    </row>
    <row r="462" spans="1:1" s="45" customFormat="1" x14ac:dyDescent="0.35">
      <c r="A462" s="48"/>
    </row>
    <row r="463" spans="1:1" s="45" customFormat="1" x14ac:dyDescent="0.35">
      <c r="A463" s="48"/>
    </row>
    <row r="464" spans="1:1" s="45" customFormat="1" x14ac:dyDescent="0.35">
      <c r="A464" s="48"/>
    </row>
    <row r="465" spans="1:1" s="45" customFormat="1" x14ac:dyDescent="0.35">
      <c r="A465" s="48"/>
    </row>
    <row r="466" spans="1:1" s="45" customFormat="1" x14ac:dyDescent="0.35">
      <c r="A466" s="48"/>
    </row>
    <row r="467" spans="1:1" s="45" customFormat="1" x14ac:dyDescent="0.35">
      <c r="A467" s="48"/>
    </row>
    <row r="468" spans="1:1" s="45" customFormat="1" x14ac:dyDescent="0.35">
      <c r="A468" s="48"/>
    </row>
    <row r="469" spans="1:1" s="45" customFormat="1" x14ac:dyDescent="0.35">
      <c r="A469" s="48"/>
    </row>
    <row r="470" spans="1:1" s="45" customFormat="1" x14ac:dyDescent="0.35">
      <c r="A470" s="48"/>
    </row>
    <row r="471" spans="1:1" s="45" customFormat="1" x14ac:dyDescent="0.35">
      <c r="A471" s="48"/>
    </row>
    <row r="472" spans="1:1" s="45" customFormat="1" x14ac:dyDescent="0.35">
      <c r="A472" s="48"/>
    </row>
    <row r="473" spans="1:1" s="45" customFormat="1" x14ac:dyDescent="0.35">
      <c r="A473" s="48"/>
    </row>
    <row r="474" spans="1:1" s="45" customFormat="1" x14ac:dyDescent="0.35">
      <c r="A474" s="48"/>
    </row>
    <row r="475" spans="1:1" s="45" customFormat="1" x14ac:dyDescent="0.35">
      <c r="A475" s="48"/>
    </row>
    <row r="476" spans="1:1" s="45" customFormat="1" x14ac:dyDescent="0.35">
      <c r="A476" s="48"/>
    </row>
    <row r="477" spans="1:1" s="45" customFormat="1" x14ac:dyDescent="0.35">
      <c r="A477" s="48"/>
    </row>
    <row r="478" spans="1:1" s="45" customFormat="1" x14ac:dyDescent="0.35">
      <c r="A478" s="48"/>
    </row>
    <row r="479" spans="1:1" s="45" customFormat="1" x14ac:dyDescent="0.35">
      <c r="A479" s="48"/>
    </row>
    <row r="480" spans="1:1" s="45" customFormat="1" x14ac:dyDescent="0.35">
      <c r="A480" s="48"/>
    </row>
    <row r="481" spans="1:1" s="45" customFormat="1" x14ac:dyDescent="0.35">
      <c r="A481" s="48"/>
    </row>
    <row r="482" spans="1:1" s="45" customFormat="1" x14ac:dyDescent="0.35">
      <c r="A482" s="48"/>
    </row>
    <row r="483" spans="1:1" s="45" customFormat="1" x14ac:dyDescent="0.35">
      <c r="A483" s="48"/>
    </row>
    <row r="484" spans="1:1" s="45" customFormat="1" x14ac:dyDescent="0.35">
      <c r="A484" s="48"/>
    </row>
    <row r="485" spans="1:1" s="45" customFormat="1" x14ac:dyDescent="0.35">
      <c r="A485" s="48"/>
    </row>
    <row r="486" spans="1:1" s="45" customFormat="1" x14ac:dyDescent="0.35">
      <c r="A486" s="48"/>
    </row>
    <row r="487" spans="1:1" s="45" customFormat="1" x14ac:dyDescent="0.35">
      <c r="A487" s="48"/>
    </row>
    <row r="488" spans="1:1" s="45" customFormat="1" x14ac:dyDescent="0.35">
      <c r="A488" s="48"/>
    </row>
    <row r="489" spans="1:1" s="45" customFormat="1" x14ac:dyDescent="0.35">
      <c r="A489" s="48"/>
    </row>
    <row r="490" spans="1:1" s="45" customFormat="1" x14ac:dyDescent="0.35">
      <c r="A490" s="48"/>
    </row>
    <row r="491" spans="1:1" s="45" customFormat="1" x14ac:dyDescent="0.35">
      <c r="A491" s="48"/>
    </row>
    <row r="492" spans="1:1" s="45" customFormat="1" x14ac:dyDescent="0.35">
      <c r="A492" s="48"/>
    </row>
    <row r="493" spans="1:1" s="45" customFormat="1" x14ac:dyDescent="0.35">
      <c r="A493" s="48"/>
    </row>
    <row r="494" spans="1:1" s="45" customFormat="1" x14ac:dyDescent="0.35">
      <c r="A494" s="48"/>
    </row>
    <row r="495" spans="1:1" s="45" customFormat="1" x14ac:dyDescent="0.35">
      <c r="A495" s="48"/>
    </row>
    <row r="496" spans="1:1" s="45" customFormat="1" x14ac:dyDescent="0.35">
      <c r="A496" s="48"/>
    </row>
    <row r="497" spans="1:1" s="45" customFormat="1" x14ac:dyDescent="0.35">
      <c r="A497" s="48"/>
    </row>
    <row r="498" spans="1:1" s="45" customFormat="1" x14ac:dyDescent="0.35">
      <c r="A498" s="48"/>
    </row>
    <row r="499" spans="1:1" s="45" customFormat="1" x14ac:dyDescent="0.35">
      <c r="A499" s="48"/>
    </row>
    <row r="500" spans="1:1" s="45" customFormat="1" x14ac:dyDescent="0.35">
      <c r="A500" s="48"/>
    </row>
    <row r="501" spans="1:1" s="45" customFormat="1" x14ac:dyDescent="0.35">
      <c r="A501" s="48"/>
    </row>
    <row r="502" spans="1:1" s="45" customFormat="1" x14ac:dyDescent="0.35">
      <c r="A502" s="48"/>
    </row>
    <row r="503" spans="1:1" s="45" customFormat="1" x14ac:dyDescent="0.35">
      <c r="A503" s="48"/>
    </row>
    <row r="504" spans="1:1" s="45" customFormat="1" x14ac:dyDescent="0.35">
      <c r="A504" s="48"/>
    </row>
    <row r="505" spans="1:1" s="45" customFormat="1" x14ac:dyDescent="0.35">
      <c r="A505" s="48"/>
    </row>
    <row r="506" spans="1:1" s="45" customFormat="1" x14ac:dyDescent="0.35">
      <c r="A506" s="48"/>
    </row>
    <row r="507" spans="1:1" s="45" customFormat="1" x14ac:dyDescent="0.35">
      <c r="A507" s="48"/>
    </row>
    <row r="508" spans="1:1" s="45" customFormat="1" x14ac:dyDescent="0.35">
      <c r="A508" s="48"/>
    </row>
    <row r="509" spans="1:1" s="45" customFormat="1" x14ac:dyDescent="0.35">
      <c r="A509" s="48"/>
    </row>
    <row r="510" spans="1:1" s="45" customFormat="1" x14ac:dyDescent="0.35">
      <c r="A510" s="48"/>
    </row>
    <row r="511" spans="1:1" s="45" customFormat="1" x14ac:dyDescent="0.35">
      <c r="A511" s="48"/>
    </row>
    <row r="512" spans="1:1" s="45" customFormat="1" x14ac:dyDescent="0.35">
      <c r="A512" s="48"/>
    </row>
    <row r="513" spans="1:1" s="45" customFormat="1" x14ac:dyDescent="0.35">
      <c r="A513" s="48"/>
    </row>
    <row r="514" spans="1:1" s="45" customFormat="1" x14ac:dyDescent="0.35">
      <c r="A514" s="48"/>
    </row>
    <row r="515" spans="1:1" s="45" customFormat="1" x14ac:dyDescent="0.35">
      <c r="A515" s="48"/>
    </row>
    <row r="516" spans="1:1" s="45" customFormat="1" x14ac:dyDescent="0.35">
      <c r="A516" s="48"/>
    </row>
    <row r="517" spans="1:1" s="45" customFormat="1" x14ac:dyDescent="0.35">
      <c r="A517" s="48"/>
    </row>
    <row r="518" spans="1:1" s="45" customFormat="1" x14ac:dyDescent="0.35">
      <c r="A518" s="48"/>
    </row>
    <row r="519" spans="1:1" s="45" customFormat="1" x14ac:dyDescent="0.35">
      <c r="A519" s="48"/>
    </row>
    <row r="520" spans="1:1" s="45" customFormat="1" x14ac:dyDescent="0.35">
      <c r="A520" s="48"/>
    </row>
    <row r="521" spans="1:1" s="45" customFormat="1" x14ac:dyDescent="0.35">
      <c r="A521" s="48"/>
    </row>
    <row r="522" spans="1:1" s="45" customFormat="1" x14ac:dyDescent="0.35">
      <c r="A522" s="48"/>
    </row>
    <row r="523" spans="1:1" s="45" customFormat="1" x14ac:dyDescent="0.35">
      <c r="A523" s="48"/>
    </row>
    <row r="524" spans="1:1" s="45" customFormat="1" x14ac:dyDescent="0.35">
      <c r="A524" s="48"/>
    </row>
    <row r="525" spans="1:1" s="45" customFormat="1" x14ac:dyDescent="0.35">
      <c r="A525" s="48"/>
    </row>
    <row r="526" spans="1:1" s="45" customFormat="1" x14ac:dyDescent="0.35">
      <c r="A526" s="48"/>
    </row>
    <row r="527" spans="1:1" s="45" customFormat="1" x14ac:dyDescent="0.35">
      <c r="A527" s="48"/>
    </row>
    <row r="528" spans="1:1" s="45" customFormat="1" x14ac:dyDescent="0.35">
      <c r="A528" s="48"/>
    </row>
    <row r="529" spans="1:1" s="45" customFormat="1" x14ac:dyDescent="0.35">
      <c r="A529" s="48"/>
    </row>
    <row r="530" spans="1:1" s="45" customFormat="1" x14ac:dyDescent="0.35">
      <c r="A530" s="48"/>
    </row>
    <row r="531" spans="1:1" s="45" customFormat="1" x14ac:dyDescent="0.35">
      <c r="A531" s="48"/>
    </row>
    <row r="532" spans="1:1" s="45" customFormat="1" x14ac:dyDescent="0.35">
      <c r="A532" s="48"/>
    </row>
    <row r="533" spans="1:1" s="45" customFormat="1" x14ac:dyDescent="0.35">
      <c r="A533" s="48"/>
    </row>
    <row r="534" spans="1:1" s="45" customFormat="1" x14ac:dyDescent="0.35">
      <c r="A534" s="48"/>
    </row>
    <row r="535" spans="1:1" s="45" customFormat="1" x14ac:dyDescent="0.35">
      <c r="A535" s="48"/>
    </row>
    <row r="536" spans="1:1" s="45" customFormat="1" x14ac:dyDescent="0.35">
      <c r="A536" s="48"/>
    </row>
    <row r="537" spans="1:1" s="45" customFormat="1" x14ac:dyDescent="0.35">
      <c r="A537" s="48"/>
    </row>
    <row r="538" spans="1:1" s="45" customFormat="1" x14ac:dyDescent="0.35">
      <c r="A538" s="48"/>
    </row>
    <row r="539" spans="1:1" s="45" customFormat="1" x14ac:dyDescent="0.35">
      <c r="A539" s="48"/>
    </row>
    <row r="540" spans="1:1" s="45" customFormat="1" x14ac:dyDescent="0.35">
      <c r="A540" s="48"/>
    </row>
    <row r="541" spans="1:1" s="45" customFormat="1" x14ac:dyDescent="0.35">
      <c r="A541" s="48"/>
    </row>
    <row r="542" spans="1:1" s="45" customFormat="1" x14ac:dyDescent="0.35">
      <c r="A542" s="48"/>
    </row>
    <row r="543" spans="1:1" s="45" customFormat="1" x14ac:dyDescent="0.35">
      <c r="A543" s="48"/>
    </row>
    <row r="544" spans="1:1" s="45" customFormat="1" x14ac:dyDescent="0.35">
      <c r="A544" s="48"/>
    </row>
    <row r="545" spans="1:1" s="45" customFormat="1" x14ac:dyDescent="0.35">
      <c r="A545" s="48"/>
    </row>
    <row r="546" spans="1:1" s="45" customFormat="1" x14ac:dyDescent="0.35">
      <c r="A546" s="48"/>
    </row>
    <row r="547" spans="1:1" s="45" customFormat="1" x14ac:dyDescent="0.35">
      <c r="A547" s="48"/>
    </row>
    <row r="548" spans="1:1" s="45" customFormat="1" x14ac:dyDescent="0.35">
      <c r="A548" s="48"/>
    </row>
    <row r="549" spans="1:1" s="45" customFormat="1" x14ac:dyDescent="0.35">
      <c r="A549" s="48"/>
    </row>
    <row r="550" spans="1:1" s="45" customFormat="1" x14ac:dyDescent="0.35">
      <c r="A550" s="48"/>
    </row>
    <row r="551" spans="1:1" s="45" customFormat="1" x14ac:dyDescent="0.35">
      <c r="A551" s="48"/>
    </row>
    <row r="552" spans="1:1" s="45" customFormat="1" x14ac:dyDescent="0.35">
      <c r="A552" s="48"/>
    </row>
    <row r="553" spans="1:1" s="45" customFormat="1" x14ac:dyDescent="0.35">
      <c r="A553" s="48"/>
    </row>
    <row r="554" spans="1:1" s="45" customFormat="1" x14ac:dyDescent="0.35">
      <c r="A554" s="48"/>
    </row>
    <row r="555" spans="1:1" s="45" customFormat="1" x14ac:dyDescent="0.35">
      <c r="A555" s="48"/>
    </row>
    <row r="556" spans="1:1" s="45" customFormat="1" x14ac:dyDescent="0.35">
      <c r="A556" s="48"/>
    </row>
    <row r="557" spans="1:1" s="45" customFormat="1" x14ac:dyDescent="0.35">
      <c r="A557" s="48"/>
    </row>
    <row r="558" spans="1:1" s="45" customFormat="1" x14ac:dyDescent="0.35">
      <c r="A558" s="48"/>
    </row>
    <row r="559" spans="1:1" s="45" customFormat="1" x14ac:dyDescent="0.35">
      <c r="A559" s="48"/>
    </row>
    <row r="560" spans="1:1" s="45" customFormat="1" x14ac:dyDescent="0.35">
      <c r="A560" s="48"/>
    </row>
    <row r="561" spans="1:1" s="45" customFormat="1" x14ac:dyDescent="0.35">
      <c r="A561" s="48"/>
    </row>
    <row r="562" spans="1:1" s="45" customFormat="1" x14ac:dyDescent="0.35">
      <c r="A562" s="48"/>
    </row>
    <row r="563" spans="1:1" s="45" customFormat="1" x14ac:dyDescent="0.35">
      <c r="A563" s="48"/>
    </row>
    <row r="564" spans="1:1" s="45" customFormat="1" x14ac:dyDescent="0.35">
      <c r="A564" s="48"/>
    </row>
    <row r="565" spans="1:1" s="45" customFormat="1" x14ac:dyDescent="0.35">
      <c r="A565" s="48"/>
    </row>
    <row r="566" spans="1:1" s="45" customFormat="1" x14ac:dyDescent="0.35">
      <c r="A566" s="48"/>
    </row>
    <row r="567" spans="1:1" s="45" customFormat="1" x14ac:dyDescent="0.35">
      <c r="A567" s="48"/>
    </row>
    <row r="568" spans="1:1" s="45" customFormat="1" x14ac:dyDescent="0.35">
      <c r="A568" s="48"/>
    </row>
    <row r="569" spans="1:1" s="45" customFormat="1" x14ac:dyDescent="0.35">
      <c r="A569" s="48"/>
    </row>
    <row r="570" spans="1:1" s="45" customFormat="1" x14ac:dyDescent="0.35">
      <c r="A570" s="48"/>
    </row>
    <row r="571" spans="1:1" s="45" customFormat="1" x14ac:dyDescent="0.35">
      <c r="A571" s="48"/>
    </row>
    <row r="572" spans="1:1" s="45" customFormat="1" x14ac:dyDescent="0.35">
      <c r="A572" s="48"/>
    </row>
    <row r="573" spans="1:1" s="45" customFormat="1" x14ac:dyDescent="0.35">
      <c r="A573" s="48"/>
    </row>
    <row r="574" spans="1:1" s="45" customFormat="1" x14ac:dyDescent="0.35">
      <c r="A574" s="48"/>
    </row>
    <row r="575" spans="1:1" s="45" customFormat="1" x14ac:dyDescent="0.35">
      <c r="A575" s="48"/>
    </row>
    <row r="576" spans="1:1" s="45" customFormat="1" x14ac:dyDescent="0.35">
      <c r="A576" s="48"/>
    </row>
    <row r="577" spans="1:1" s="45" customFormat="1" x14ac:dyDescent="0.35">
      <c r="A577" s="48"/>
    </row>
    <row r="578" spans="1:1" s="45" customFormat="1" x14ac:dyDescent="0.35">
      <c r="A578" s="48"/>
    </row>
    <row r="579" spans="1:1" s="45" customFormat="1" x14ac:dyDescent="0.35">
      <c r="A579" s="48"/>
    </row>
    <row r="580" spans="1:1" s="45" customFormat="1" x14ac:dyDescent="0.35">
      <c r="A580" s="48"/>
    </row>
    <row r="581" spans="1:1" s="45" customFormat="1" x14ac:dyDescent="0.35">
      <c r="A581" s="48"/>
    </row>
    <row r="582" spans="1:1" s="45" customFormat="1" x14ac:dyDescent="0.35">
      <c r="A582" s="48"/>
    </row>
    <row r="583" spans="1:1" s="45" customFormat="1" x14ac:dyDescent="0.35">
      <c r="A583" s="48"/>
    </row>
    <row r="584" spans="1:1" s="45" customFormat="1" x14ac:dyDescent="0.35">
      <c r="A584" s="48"/>
    </row>
    <row r="585" spans="1:1" s="45" customFormat="1" x14ac:dyDescent="0.35">
      <c r="A585" s="48"/>
    </row>
    <row r="586" spans="1:1" s="45" customFormat="1" x14ac:dyDescent="0.35">
      <c r="A586" s="48"/>
    </row>
    <row r="587" spans="1:1" s="45" customFormat="1" x14ac:dyDescent="0.35">
      <c r="A587" s="48"/>
    </row>
    <row r="588" spans="1:1" s="45" customFormat="1" x14ac:dyDescent="0.35">
      <c r="A588" s="48"/>
    </row>
    <row r="589" spans="1:1" s="45" customFormat="1" x14ac:dyDescent="0.35">
      <c r="A589" s="48"/>
    </row>
    <row r="590" spans="1:1" s="45" customFormat="1" x14ac:dyDescent="0.35">
      <c r="A590" s="48"/>
    </row>
    <row r="591" spans="1:1" s="45" customFormat="1" x14ac:dyDescent="0.35">
      <c r="A591" s="48"/>
    </row>
    <row r="592" spans="1:1" s="45" customFormat="1" x14ac:dyDescent="0.35">
      <c r="A592" s="48"/>
    </row>
    <row r="593" spans="1:1" s="45" customFormat="1" x14ac:dyDescent="0.35">
      <c r="A593" s="48"/>
    </row>
    <row r="594" spans="1:1" s="45" customFormat="1" x14ac:dyDescent="0.35">
      <c r="A594" s="48"/>
    </row>
    <row r="595" spans="1:1" s="45" customFormat="1" x14ac:dyDescent="0.35">
      <c r="A595" s="48"/>
    </row>
    <row r="596" spans="1:1" s="45" customFormat="1" x14ac:dyDescent="0.35">
      <c r="A596" s="48"/>
    </row>
    <row r="597" spans="1:1" s="45" customFormat="1" x14ac:dyDescent="0.35">
      <c r="A597" s="48"/>
    </row>
    <row r="598" spans="1:1" s="45" customFormat="1" x14ac:dyDescent="0.35">
      <c r="A598" s="48"/>
    </row>
    <row r="599" spans="1:1" s="45" customFormat="1" x14ac:dyDescent="0.35">
      <c r="A599" s="48"/>
    </row>
    <row r="600" spans="1:1" s="45" customFormat="1" x14ac:dyDescent="0.35">
      <c r="A600" s="48"/>
    </row>
    <row r="601" spans="1:1" s="45" customFormat="1" x14ac:dyDescent="0.35">
      <c r="A601" s="48"/>
    </row>
    <row r="602" spans="1:1" s="45" customFormat="1" x14ac:dyDescent="0.35">
      <c r="A602" s="48"/>
    </row>
    <row r="603" spans="1:1" s="45" customFormat="1" x14ac:dyDescent="0.35">
      <c r="A603" s="48"/>
    </row>
    <row r="604" spans="1:1" s="45" customFormat="1" x14ac:dyDescent="0.35">
      <c r="A604" s="48"/>
    </row>
    <row r="605" spans="1:1" s="45" customFormat="1" x14ac:dyDescent="0.35">
      <c r="A605" s="48"/>
    </row>
    <row r="606" spans="1:1" s="45" customFormat="1" x14ac:dyDescent="0.35">
      <c r="A606" s="48"/>
    </row>
    <row r="607" spans="1:1" s="45" customFormat="1" x14ac:dyDescent="0.35">
      <c r="A607" s="48"/>
    </row>
    <row r="608" spans="1:1" s="45" customFormat="1" x14ac:dyDescent="0.35">
      <c r="A608" s="48"/>
    </row>
    <row r="609" spans="1:1" s="45" customFormat="1" x14ac:dyDescent="0.35">
      <c r="A609" s="48"/>
    </row>
    <row r="610" spans="1:1" s="45" customFormat="1" x14ac:dyDescent="0.35">
      <c r="A610" s="48"/>
    </row>
    <row r="611" spans="1:1" s="45" customFormat="1" x14ac:dyDescent="0.35">
      <c r="A611" s="48"/>
    </row>
    <row r="612" spans="1:1" s="45" customFormat="1" x14ac:dyDescent="0.35">
      <c r="A612" s="48"/>
    </row>
    <row r="613" spans="1:1" s="45" customFormat="1" x14ac:dyDescent="0.35">
      <c r="A613" s="48"/>
    </row>
    <row r="614" spans="1:1" s="45" customFormat="1" x14ac:dyDescent="0.35">
      <c r="A614" s="48"/>
    </row>
    <row r="615" spans="1:1" s="45" customFormat="1" x14ac:dyDescent="0.35">
      <c r="A615" s="48"/>
    </row>
    <row r="616" spans="1:1" s="45" customFormat="1" x14ac:dyDescent="0.35">
      <c r="A616" s="48"/>
    </row>
    <row r="617" spans="1:1" s="45" customFormat="1" x14ac:dyDescent="0.35">
      <c r="A617" s="48"/>
    </row>
    <row r="618" spans="1:1" s="45" customFormat="1" x14ac:dyDescent="0.35">
      <c r="A618" s="48"/>
    </row>
    <row r="619" spans="1:1" s="45" customFormat="1" x14ac:dyDescent="0.35">
      <c r="A619" s="48"/>
    </row>
    <row r="620" spans="1:1" s="45" customFormat="1" x14ac:dyDescent="0.35">
      <c r="A620" s="48"/>
    </row>
    <row r="621" spans="1:1" s="45" customFormat="1" x14ac:dyDescent="0.35">
      <c r="A621" s="48"/>
    </row>
    <row r="622" spans="1:1" s="45" customFormat="1" x14ac:dyDescent="0.35">
      <c r="A622" s="48"/>
    </row>
    <row r="623" spans="1:1" s="45" customFormat="1" x14ac:dyDescent="0.35">
      <c r="A623" s="48"/>
    </row>
    <row r="624" spans="1:1" s="45" customFormat="1" x14ac:dyDescent="0.35">
      <c r="A624" s="48"/>
    </row>
    <row r="625" spans="1:1" s="45" customFormat="1" x14ac:dyDescent="0.35">
      <c r="A625" s="48"/>
    </row>
    <row r="626" spans="1:1" s="45" customFormat="1" x14ac:dyDescent="0.35">
      <c r="A626" s="48"/>
    </row>
    <row r="627" spans="1:1" s="45" customFormat="1" x14ac:dyDescent="0.35">
      <c r="A627" s="48"/>
    </row>
    <row r="628" spans="1:1" s="45" customFormat="1" x14ac:dyDescent="0.35">
      <c r="A628" s="48"/>
    </row>
    <row r="629" spans="1:1" s="45" customFormat="1" x14ac:dyDescent="0.35">
      <c r="A629" s="48"/>
    </row>
    <row r="630" spans="1:1" s="45" customFormat="1" x14ac:dyDescent="0.35">
      <c r="A630" s="48"/>
    </row>
    <row r="631" spans="1:1" s="45" customFormat="1" x14ac:dyDescent="0.35">
      <c r="A631" s="48"/>
    </row>
    <row r="632" spans="1:1" s="45" customFormat="1" x14ac:dyDescent="0.35">
      <c r="A632" s="48"/>
    </row>
    <row r="633" spans="1:1" s="45" customFormat="1" x14ac:dyDescent="0.35">
      <c r="A633" s="48"/>
    </row>
    <row r="634" spans="1:1" s="45" customFormat="1" x14ac:dyDescent="0.35">
      <c r="A634" s="48"/>
    </row>
    <row r="635" spans="1:1" s="45" customFormat="1" x14ac:dyDescent="0.35">
      <c r="A635" s="48"/>
    </row>
    <row r="636" spans="1:1" s="45" customFormat="1" x14ac:dyDescent="0.35">
      <c r="A636" s="48"/>
    </row>
    <row r="637" spans="1:1" s="45" customFormat="1" x14ac:dyDescent="0.35">
      <c r="A637" s="48"/>
    </row>
    <row r="638" spans="1:1" s="45" customFormat="1" x14ac:dyDescent="0.35">
      <c r="A638" s="48"/>
    </row>
    <row r="639" spans="1:1" s="45" customFormat="1" x14ac:dyDescent="0.35">
      <c r="A639" s="48"/>
    </row>
    <row r="640" spans="1:1" s="45" customFormat="1" x14ac:dyDescent="0.35">
      <c r="A640" s="48"/>
    </row>
    <row r="641" spans="1:1" s="45" customFormat="1" x14ac:dyDescent="0.35">
      <c r="A641" s="48"/>
    </row>
    <row r="642" spans="1:1" s="45" customFormat="1" x14ac:dyDescent="0.35">
      <c r="A642" s="48"/>
    </row>
    <row r="643" spans="1:1" s="45" customFormat="1" x14ac:dyDescent="0.35">
      <c r="A643" s="48"/>
    </row>
    <row r="644" spans="1:1" s="45" customFormat="1" x14ac:dyDescent="0.35">
      <c r="A644" s="48"/>
    </row>
    <row r="645" spans="1:1" s="45" customFormat="1" x14ac:dyDescent="0.35">
      <c r="A645" s="48"/>
    </row>
    <row r="646" spans="1:1" s="45" customFormat="1" x14ac:dyDescent="0.35">
      <c r="A646" s="48"/>
    </row>
    <row r="647" spans="1:1" s="45" customFormat="1" x14ac:dyDescent="0.35">
      <c r="A647" s="48"/>
    </row>
    <row r="648" spans="1:1" s="45" customFormat="1" x14ac:dyDescent="0.35">
      <c r="A648" s="48"/>
    </row>
    <row r="649" spans="1:1" s="45" customFormat="1" x14ac:dyDescent="0.35">
      <c r="A649" s="48"/>
    </row>
    <row r="650" spans="1:1" s="45" customFormat="1" x14ac:dyDescent="0.35">
      <c r="A650" s="48"/>
    </row>
    <row r="651" spans="1:1" s="45" customFormat="1" x14ac:dyDescent="0.35">
      <c r="A651" s="48"/>
    </row>
    <row r="652" spans="1:1" s="45" customFormat="1" x14ac:dyDescent="0.35">
      <c r="A652" s="48"/>
    </row>
    <row r="653" spans="1:1" s="45" customFormat="1" x14ac:dyDescent="0.35">
      <c r="A653" s="48"/>
    </row>
    <row r="654" spans="1:1" s="45" customFormat="1" x14ac:dyDescent="0.35">
      <c r="A654" s="48"/>
    </row>
    <row r="655" spans="1:1" s="45" customFormat="1" x14ac:dyDescent="0.35">
      <c r="A655" s="48"/>
    </row>
    <row r="656" spans="1:1" s="45" customFormat="1" x14ac:dyDescent="0.35">
      <c r="A656" s="48"/>
    </row>
    <row r="657" spans="1:1" s="45" customFormat="1" x14ac:dyDescent="0.35">
      <c r="A657" s="48"/>
    </row>
    <row r="658" spans="1:1" s="45" customFormat="1" x14ac:dyDescent="0.35">
      <c r="A658" s="48"/>
    </row>
    <row r="659" spans="1:1" s="45" customFormat="1" x14ac:dyDescent="0.35">
      <c r="A659" s="48"/>
    </row>
    <row r="660" spans="1:1" s="45" customFormat="1" x14ac:dyDescent="0.35">
      <c r="A660" s="48"/>
    </row>
    <row r="661" spans="1:1" s="45" customFormat="1" x14ac:dyDescent="0.35">
      <c r="A661" s="48"/>
    </row>
    <row r="662" spans="1:1" s="45" customFormat="1" x14ac:dyDescent="0.35">
      <c r="A662" s="48"/>
    </row>
    <row r="663" spans="1:1" s="45" customFormat="1" x14ac:dyDescent="0.35">
      <c r="A663" s="48"/>
    </row>
    <row r="664" spans="1:1" s="45" customFormat="1" x14ac:dyDescent="0.35">
      <c r="A664" s="48"/>
    </row>
    <row r="665" spans="1:1" s="45" customFormat="1" x14ac:dyDescent="0.35">
      <c r="A665" s="48"/>
    </row>
    <row r="666" spans="1:1" s="45" customFormat="1" x14ac:dyDescent="0.35">
      <c r="A666" s="48"/>
    </row>
    <row r="667" spans="1:1" s="45" customFormat="1" x14ac:dyDescent="0.35">
      <c r="A667" s="48"/>
    </row>
    <row r="668" spans="1:1" s="45" customFormat="1" x14ac:dyDescent="0.35">
      <c r="A668" s="48"/>
    </row>
    <row r="669" spans="1:1" s="45" customFormat="1" x14ac:dyDescent="0.35">
      <c r="A669" s="48"/>
    </row>
    <row r="670" spans="1:1" s="45" customFormat="1" x14ac:dyDescent="0.35">
      <c r="A670" s="48"/>
    </row>
    <row r="671" spans="1:1" s="45" customFormat="1" x14ac:dyDescent="0.35">
      <c r="A671" s="48"/>
    </row>
    <row r="672" spans="1:1" s="45" customFormat="1" x14ac:dyDescent="0.35">
      <c r="A672" s="48"/>
    </row>
    <row r="673" spans="1:1" s="45" customFormat="1" x14ac:dyDescent="0.35">
      <c r="A673" s="48"/>
    </row>
    <row r="674" spans="1:1" s="45" customFormat="1" x14ac:dyDescent="0.35">
      <c r="A674" s="48"/>
    </row>
    <row r="675" spans="1:1" s="45" customFormat="1" x14ac:dyDescent="0.35">
      <c r="A675" s="48"/>
    </row>
    <row r="676" spans="1:1" s="45" customFormat="1" x14ac:dyDescent="0.35">
      <c r="A676" s="48"/>
    </row>
    <row r="677" spans="1:1" s="45" customFormat="1" x14ac:dyDescent="0.35">
      <c r="A677" s="48"/>
    </row>
    <row r="678" spans="1:1" s="45" customFormat="1" x14ac:dyDescent="0.35">
      <c r="A678" s="48"/>
    </row>
    <row r="679" spans="1:1" s="45" customFormat="1" x14ac:dyDescent="0.35">
      <c r="A679" s="48"/>
    </row>
    <row r="680" spans="1:1" s="45" customFormat="1" x14ac:dyDescent="0.35">
      <c r="A680" s="48"/>
    </row>
    <row r="681" spans="1:1" s="45" customFormat="1" x14ac:dyDescent="0.35">
      <c r="A681" s="48"/>
    </row>
    <row r="682" spans="1:1" s="45" customFormat="1" x14ac:dyDescent="0.35">
      <c r="A682" s="48"/>
    </row>
    <row r="683" spans="1:1" s="45" customFormat="1" x14ac:dyDescent="0.35">
      <c r="A683" s="48"/>
    </row>
    <row r="684" spans="1:1" s="45" customFormat="1" x14ac:dyDescent="0.35">
      <c r="A684" s="48"/>
    </row>
    <row r="685" spans="1:1" s="45" customFormat="1" x14ac:dyDescent="0.35">
      <c r="A685" s="48"/>
    </row>
    <row r="686" spans="1:1" s="45" customFormat="1" x14ac:dyDescent="0.35">
      <c r="A686" s="48"/>
    </row>
    <row r="687" spans="1:1" s="45" customFormat="1" x14ac:dyDescent="0.35">
      <c r="A687" s="48"/>
    </row>
    <row r="688" spans="1:1" s="45" customFormat="1" x14ac:dyDescent="0.35">
      <c r="A688" s="48"/>
    </row>
    <row r="689" spans="1:1" s="45" customFormat="1" x14ac:dyDescent="0.35">
      <c r="A689" s="48"/>
    </row>
    <row r="690" spans="1:1" s="45" customFormat="1" x14ac:dyDescent="0.35">
      <c r="A690" s="48"/>
    </row>
    <row r="691" spans="1:1" s="45" customFormat="1" x14ac:dyDescent="0.35">
      <c r="A691" s="48"/>
    </row>
    <row r="692" spans="1:1" s="45" customFormat="1" x14ac:dyDescent="0.35">
      <c r="A692" s="48"/>
    </row>
    <row r="693" spans="1:1" s="45" customFormat="1" x14ac:dyDescent="0.35">
      <c r="A693" s="48"/>
    </row>
    <row r="694" spans="1:1" s="45" customFormat="1" x14ac:dyDescent="0.35">
      <c r="A694" s="48"/>
    </row>
    <row r="695" spans="1:1" s="45" customFormat="1" x14ac:dyDescent="0.35">
      <c r="A695" s="48"/>
    </row>
    <row r="696" spans="1:1" s="45" customFormat="1" x14ac:dyDescent="0.35">
      <c r="A696" s="48"/>
    </row>
    <row r="697" spans="1:1" s="45" customFormat="1" x14ac:dyDescent="0.35">
      <c r="A697" s="48"/>
    </row>
    <row r="698" spans="1:1" s="45" customFormat="1" x14ac:dyDescent="0.35">
      <c r="A698" s="48"/>
    </row>
    <row r="699" spans="1:1" s="45" customFormat="1" x14ac:dyDescent="0.35">
      <c r="A699" s="48"/>
    </row>
    <row r="700" spans="1:1" s="45" customFormat="1" x14ac:dyDescent="0.35">
      <c r="A700" s="48"/>
    </row>
    <row r="701" spans="1:1" s="45" customFormat="1" x14ac:dyDescent="0.35">
      <c r="A701" s="48"/>
    </row>
    <row r="702" spans="1:1" s="45" customFormat="1" x14ac:dyDescent="0.35">
      <c r="A702" s="48"/>
    </row>
    <row r="703" spans="1:1" s="45" customFormat="1" x14ac:dyDescent="0.35">
      <c r="A703" s="48"/>
    </row>
    <row r="704" spans="1:1" s="45" customFormat="1" x14ac:dyDescent="0.35">
      <c r="A704" s="48"/>
    </row>
    <row r="705" spans="1:1" s="45" customFormat="1" x14ac:dyDescent="0.35">
      <c r="A705" s="48"/>
    </row>
    <row r="706" spans="1:1" s="45" customFormat="1" x14ac:dyDescent="0.35">
      <c r="A706" s="48"/>
    </row>
    <row r="707" spans="1:1" s="45" customFormat="1" x14ac:dyDescent="0.35">
      <c r="A707" s="48"/>
    </row>
    <row r="708" spans="1:1" s="45" customFormat="1" x14ac:dyDescent="0.35">
      <c r="A708" s="48"/>
    </row>
    <row r="709" spans="1:1" s="45" customFormat="1" x14ac:dyDescent="0.35">
      <c r="A709" s="48"/>
    </row>
    <row r="710" spans="1:1" s="45" customFormat="1" x14ac:dyDescent="0.35">
      <c r="A710" s="48"/>
    </row>
    <row r="711" spans="1:1" s="45" customFormat="1" x14ac:dyDescent="0.35">
      <c r="A711" s="48"/>
    </row>
    <row r="712" spans="1:1" s="45" customFormat="1" x14ac:dyDescent="0.35">
      <c r="A712" s="48"/>
    </row>
    <row r="713" spans="1:1" s="45" customFormat="1" x14ac:dyDescent="0.35">
      <c r="A713" s="48"/>
    </row>
    <row r="714" spans="1:1" s="45" customFormat="1" x14ac:dyDescent="0.35">
      <c r="A714" s="48"/>
    </row>
    <row r="715" spans="1:1" s="45" customFormat="1" x14ac:dyDescent="0.35">
      <c r="A715" s="48"/>
    </row>
    <row r="716" spans="1:1" s="45" customFormat="1" x14ac:dyDescent="0.35">
      <c r="A716" s="48"/>
    </row>
    <row r="717" spans="1:1" s="45" customFormat="1" x14ac:dyDescent="0.35">
      <c r="A717" s="48"/>
    </row>
    <row r="718" spans="1:1" s="45" customFormat="1" x14ac:dyDescent="0.35">
      <c r="A718" s="48"/>
    </row>
    <row r="719" spans="1:1" s="45" customFormat="1" x14ac:dyDescent="0.35">
      <c r="A719" s="48"/>
    </row>
    <row r="720" spans="1:1" s="45" customFormat="1" x14ac:dyDescent="0.35">
      <c r="A720" s="48"/>
    </row>
    <row r="721" spans="1:1" s="45" customFormat="1" x14ac:dyDescent="0.35">
      <c r="A721" s="48"/>
    </row>
    <row r="722" spans="1:1" s="45" customFormat="1" x14ac:dyDescent="0.35">
      <c r="A722" s="48"/>
    </row>
    <row r="723" spans="1:1" s="45" customFormat="1" x14ac:dyDescent="0.35">
      <c r="A723" s="48"/>
    </row>
    <row r="724" spans="1:1" s="45" customFormat="1" x14ac:dyDescent="0.35">
      <c r="A724" s="48"/>
    </row>
    <row r="725" spans="1:1" s="45" customFormat="1" x14ac:dyDescent="0.35">
      <c r="A725" s="48"/>
    </row>
    <row r="726" spans="1:1" s="45" customFormat="1" x14ac:dyDescent="0.35">
      <c r="A726" s="48"/>
    </row>
    <row r="727" spans="1:1" s="45" customFormat="1" x14ac:dyDescent="0.35">
      <c r="A727" s="48"/>
    </row>
    <row r="728" spans="1:1" s="45" customFormat="1" x14ac:dyDescent="0.35">
      <c r="A728" s="48"/>
    </row>
    <row r="729" spans="1:1" s="45" customFormat="1" x14ac:dyDescent="0.35">
      <c r="A729" s="48"/>
    </row>
    <row r="730" spans="1:1" s="45" customFormat="1" x14ac:dyDescent="0.35">
      <c r="A730" s="48"/>
    </row>
    <row r="731" spans="1:1" s="45" customFormat="1" x14ac:dyDescent="0.35">
      <c r="A731" s="48"/>
    </row>
    <row r="732" spans="1:1" s="45" customFormat="1" x14ac:dyDescent="0.35">
      <c r="A732" s="48"/>
    </row>
    <row r="733" spans="1:1" s="45" customFormat="1" x14ac:dyDescent="0.35">
      <c r="A733" s="48"/>
    </row>
    <row r="734" spans="1:1" s="45" customFormat="1" x14ac:dyDescent="0.35">
      <c r="A734" s="48"/>
    </row>
    <row r="735" spans="1:1" s="45" customFormat="1" x14ac:dyDescent="0.35">
      <c r="A735" s="48"/>
    </row>
    <row r="736" spans="1:1" s="45" customFormat="1" x14ac:dyDescent="0.35">
      <c r="A736" s="48"/>
    </row>
    <row r="737" spans="1:1" s="45" customFormat="1" x14ac:dyDescent="0.35">
      <c r="A737" s="48"/>
    </row>
    <row r="738" spans="1:1" s="45" customFormat="1" x14ac:dyDescent="0.35">
      <c r="A738" s="48"/>
    </row>
    <row r="739" spans="1:1" s="45" customFormat="1" x14ac:dyDescent="0.35">
      <c r="A739" s="48"/>
    </row>
    <row r="740" spans="1:1" s="45" customFormat="1" x14ac:dyDescent="0.35">
      <c r="A740" s="48"/>
    </row>
    <row r="741" spans="1:1" s="45" customFormat="1" x14ac:dyDescent="0.35">
      <c r="A741" s="48"/>
    </row>
    <row r="742" spans="1:1" s="45" customFormat="1" x14ac:dyDescent="0.35">
      <c r="A742" s="48"/>
    </row>
    <row r="743" spans="1:1" s="45" customFormat="1" x14ac:dyDescent="0.35">
      <c r="A743" s="48"/>
    </row>
    <row r="744" spans="1:1" s="45" customFormat="1" x14ac:dyDescent="0.35">
      <c r="A744" s="48"/>
    </row>
    <row r="745" spans="1:1" s="45" customFormat="1" x14ac:dyDescent="0.35">
      <c r="A745" s="48"/>
    </row>
    <row r="746" spans="1:1" s="45" customFormat="1" x14ac:dyDescent="0.35">
      <c r="A746" s="48"/>
    </row>
    <row r="747" spans="1:1" s="45" customFormat="1" x14ac:dyDescent="0.35">
      <c r="A747" s="48"/>
    </row>
    <row r="748" spans="1:1" s="45" customFormat="1" x14ac:dyDescent="0.35">
      <c r="A748" s="48"/>
    </row>
    <row r="749" spans="1:1" s="45" customFormat="1" x14ac:dyDescent="0.35">
      <c r="A749" s="48"/>
    </row>
    <row r="750" spans="1:1" s="45" customFormat="1" x14ac:dyDescent="0.35">
      <c r="A750" s="48"/>
    </row>
    <row r="751" spans="1:1" s="45" customFormat="1" x14ac:dyDescent="0.35">
      <c r="A751" s="48"/>
    </row>
    <row r="752" spans="1:1" s="45" customFormat="1" x14ac:dyDescent="0.35">
      <c r="A752" s="48"/>
    </row>
    <row r="753" spans="1:1" s="45" customFormat="1" x14ac:dyDescent="0.35">
      <c r="A753" s="48"/>
    </row>
    <row r="754" spans="1:1" s="45" customFormat="1" x14ac:dyDescent="0.35">
      <c r="A754" s="48"/>
    </row>
    <row r="755" spans="1:1" s="45" customFormat="1" x14ac:dyDescent="0.35">
      <c r="A755" s="48"/>
    </row>
    <row r="756" spans="1:1" s="45" customFormat="1" x14ac:dyDescent="0.35">
      <c r="A756" s="48"/>
    </row>
    <row r="757" spans="1:1" s="45" customFormat="1" x14ac:dyDescent="0.35">
      <c r="A757" s="48"/>
    </row>
    <row r="758" spans="1:1" s="45" customFormat="1" x14ac:dyDescent="0.35">
      <c r="A758" s="48"/>
    </row>
    <row r="759" spans="1:1" s="45" customFormat="1" x14ac:dyDescent="0.35">
      <c r="A759" s="48"/>
    </row>
    <row r="760" spans="1:1" s="45" customFormat="1" x14ac:dyDescent="0.35">
      <c r="A760" s="48"/>
    </row>
    <row r="761" spans="1:1" s="45" customFormat="1" x14ac:dyDescent="0.35">
      <c r="A761" s="48"/>
    </row>
    <row r="762" spans="1:1" s="45" customFormat="1" x14ac:dyDescent="0.35">
      <c r="A762" s="48"/>
    </row>
    <row r="763" spans="1:1" s="45" customFormat="1" x14ac:dyDescent="0.35">
      <c r="A763" s="48"/>
    </row>
    <row r="764" spans="1:1" s="45" customFormat="1" x14ac:dyDescent="0.35">
      <c r="A764" s="48"/>
    </row>
    <row r="765" spans="1:1" s="45" customFormat="1" x14ac:dyDescent="0.35">
      <c r="A765" s="48"/>
    </row>
    <row r="766" spans="1:1" s="45" customFormat="1" x14ac:dyDescent="0.35">
      <c r="A766" s="48"/>
    </row>
    <row r="767" spans="1:1" s="45" customFormat="1" x14ac:dyDescent="0.35">
      <c r="A767" s="48"/>
    </row>
    <row r="768" spans="1:1" s="45" customFormat="1" x14ac:dyDescent="0.35">
      <c r="A768" s="48"/>
    </row>
    <row r="769" spans="1:1" s="45" customFormat="1" x14ac:dyDescent="0.35">
      <c r="A769" s="48"/>
    </row>
    <row r="770" spans="1:1" s="45" customFormat="1" x14ac:dyDescent="0.35">
      <c r="A770" s="48"/>
    </row>
    <row r="771" spans="1:1" s="45" customFormat="1" x14ac:dyDescent="0.35">
      <c r="A771" s="48"/>
    </row>
    <row r="772" spans="1:1" s="45" customFormat="1" x14ac:dyDescent="0.35">
      <c r="A772" s="48"/>
    </row>
    <row r="773" spans="1:1" s="45" customFormat="1" x14ac:dyDescent="0.35">
      <c r="A773" s="48"/>
    </row>
    <row r="774" spans="1:1" s="45" customFormat="1" x14ac:dyDescent="0.35">
      <c r="A774" s="48"/>
    </row>
    <row r="775" spans="1:1" s="45" customFormat="1" x14ac:dyDescent="0.35">
      <c r="A775" s="48"/>
    </row>
    <row r="776" spans="1:1" s="45" customFormat="1" x14ac:dyDescent="0.35">
      <c r="A776" s="48"/>
    </row>
    <row r="777" spans="1:1" s="45" customFormat="1" x14ac:dyDescent="0.35">
      <c r="A777" s="48"/>
    </row>
    <row r="778" spans="1:1" s="45" customFormat="1" x14ac:dyDescent="0.35">
      <c r="A778" s="48"/>
    </row>
    <row r="779" spans="1:1" s="45" customFormat="1" x14ac:dyDescent="0.35">
      <c r="A779" s="48"/>
    </row>
    <row r="780" spans="1:1" s="45" customFormat="1" x14ac:dyDescent="0.35">
      <c r="A780" s="48"/>
    </row>
    <row r="781" spans="1:1" s="45" customFormat="1" x14ac:dyDescent="0.35">
      <c r="A781" s="48"/>
    </row>
    <row r="782" spans="1:1" s="45" customFormat="1" x14ac:dyDescent="0.35">
      <c r="A782" s="48"/>
    </row>
    <row r="783" spans="1:1" s="45" customFormat="1" x14ac:dyDescent="0.35">
      <c r="A783" s="48"/>
    </row>
    <row r="784" spans="1:1" s="45" customFormat="1" x14ac:dyDescent="0.35">
      <c r="A784" s="48"/>
    </row>
    <row r="785" spans="1:12" s="45" customFormat="1" x14ac:dyDescent="0.35">
      <c r="A785" s="48"/>
    </row>
    <row r="786" spans="1:12" s="45" customFormat="1" x14ac:dyDescent="0.35">
      <c r="A786" s="48"/>
    </row>
    <row r="787" spans="1:12" s="45" customFormat="1" x14ac:dyDescent="0.35">
      <c r="A787" s="48"/>
    </row>
    <row r="788" spans="1:12" s="45" customFormat="1" x14ac:dyDescent="0.35">
      <c r="A788" s="48"/>
    </row>
    <row r="789" spans="1:12" s="45" customFormat="1" x14ac:dyDescent="0.35">
      <c r="A789" s="48"/>
    </row>
    <row r="790" spans="1:12" s="45" customFormat="1" x14ac:dyDescent="0.35">
      <c r="A790" s="48"/>
    </row>
    <row r="791" spans="1:12" s="45" customFormat="1" x14ac:dyDescent="0.35">
      <c r="A791" s="48"/>
    </row>
    <row r="792" spans="1:12" s="45" customFormat="1" x14ac:dyDescent="0.35">
      <c r="A792" s="48"/>
    </row>
    <row r="793" spans="1:12" s="45" customFormat="1" x14ac:dyDescent="0.35">
      <c r="A793" s="48"/>
    </row>
    <row r="794" spans="1:12" s="45" customFormat="1" x14ac:dyDescent="0.35">
      <c r="A794" s="48"/>
    </row>
    <row r="795" spans="1:12" s="45" customFormat="1" x14ac:dyDescent="0.35">
      <c r="A795" s="48"/>
      <c r="B795"/>
      <c r="C795"/>
      <c r="D795"/>
      <c r="E795"/>
      <c r="F795"/>
      <c r="G795"/>
      <c r="H795"/>
      <c r="I795"/>
      <c r="J795"/>
      <c r="K795"/>
      <c r="L795"/>
    </row>
    <row r="796" spans="1:12" s="45" customFormat="1" x14ac:dyDescent="0.35">
      <c r="A796" s="48"/>
      <c r="B796"/>
      <c r="C796"/>
      <c r="D796"/>
      <c r="E796"/>
      <c r="F796"/>
      <c r="G796"/>
      <c r="H796"/>
      <c r="I796"/>
      <c r="J796"/>
      <c r="K796"/>
      <c r="L796"/>
    </row>
    <row r="797" spans="1:12" s="45" customFormat="1" x14ac:dyDescent="0.35">
      <c r="A797" s="48"/>
      <c r="B797"/>
      <c r="C797"/>
      <c r="D797"/>
      <c r="E797"/>
      <c r="F797"/>
      <c r="G797"/>
      <c r="H797"/>
      <c r="I797"/>
      <c r="J797"/>
      <c r="K797"/>
      <c r="L797"/>
    </row>
    <row r="798" spans="1:12" s="45" customFormat="1" x14ac:dyDescent="0.35">
      <c r="A798" s="48"/>
      <c r="B798"/>
      <c r="C798"/>
      <c r="D798"/>
      <c r="E798"/>
      <c r="F798"/>
      <c r="G798"/>
      <c r="H798"/>
      <c r="I798"/>
      <c r="J798"/>
      <c r="K798"/>
      <c r="L798"/>
    </row>
    <row r="799" spans="1:12" s="45" customFormat="1" x14ac:dyDescent="0.35">
      <c r="A799" s="48"/>
      <c r="B799"/>
      <c r="C799"/>
      <c r="D799"/>
      <c r="E799"/>
      <c r="F799"/>
      <c r="G799"/>
      <c r="H799"/>
      <c r="I799"/>
      <c r="J799"/>
      <c r="K799"/>
      <c r="L799"/>
    </row>
    <row r="800" spans="1:12" s="45" customFormat="1" x14ac:dyDescent="0.35">
      <c r="A800" s="48"/>
      <c r="B800"/>
      <c r="C800"/>
      <c r="D800"/>
      <c r="E800"/>
      <c r="F800"/>
      <c r="G800"/>
      <c r="H800"/>
      <c r="I800"/>
      <c r="J800"/>
      <c r="K800"/>
      <c r="L800"/>
    </row>
    <row r="801" spans="1:12" s="45" customFormat="1" x14ac:dyDescent="0.35">
      <c r="A801" s="48"/>
      <c r="B801"/>
      <c r="C801"/>
      <c r="D801"/>
      <c r="E801"/>
      <c r="F801"/>
      <c r="G801"/>
      <c r="H801"/>
      <c r="I801"/>
      <c r="J801"/>
      <c r="K801"/>
      <c r="L801"/>
    </row>
    <row r="802" spans="1:12" s="45" customFormat="1" x14ac:dyDescent="0.35">
      <c r="A802" s="48"/>
      <c r="B802"/>
      <c r="C802"/>
      <c r="D802"/>
      <c r="E802"/>
      <c r="F802"/>
      <c r="G802"/>
      <c r="H802"/>
      <c r="I802"/>
      <c r="J802"/>
      <c r="K802"/>
      <c r="L802"/>
    </row>
    <row r="803" spans="1:12" s="45" customFormat="1" x14ac:dyDescent="0.35">
      <c r="A803" s="48"/>
      <c r="B803"/>
      <c r="C803"/>
      <c r="D803"/>
      <c r="E803"/>
      <c r="F803"/>
      <c r="G803"/>
      <c r="H803"/>
      <c r="I803"/>
      <c r="J803"/>
      <c r="K803"/>
      <c r="L803"/>
    </row>
    <row r="804" spans="1:12" s="45" customFormat="1" x14ac:dyDescent="0.35">
      <c r="A804" s="48"/>
      <c r="B804"/>
      <c r="C804"/>
      <c r="D804"/>
      <c r="E804"/>
      <c r="F804"/>
      <c r="G804"/>
      <c r="H804"/>
      <c r="I804"/>
      <c r="J804"/>
      <c r="K804"/>
      <c r="L804"/>
    </row>
    <row r="805" spans="1:12" s="45" customFormat="1" x14ac:dyDescent="0.35">
      <c r="A805" s="48"/>
      <c r="B805"/>
      <c r="C805"/>
      <c r="D805"/>
      <c r="E805"/>
      <c r="F805"/>
      <c r="G805"/>
      <c r="H805"/>
      <c r="I805"/>
      <c r="J805"/>
      <c r="K805"/>
      <c r="L805"/>
    </row>
    <row r="806" spans="1:12" s="45" customFormat="1" x14ac:dyDescent="0.35">
      <c r="A806" s="48"/>
      <c r="B806"/>
      <c r="C806"/>
      <c r="D806"/>
      <c r="E806"/>
      <c r="F806"/>
      <c r="G806"/>
      <c r="H806"/>
      <c r="I806"/>
      <c r="J806"/>
      <c r="K806"/>
      <c r="L806"/>
    </row>
    <row r="807" spans="1:12" s="45" customFormat="1" x14ac:dyDescent="0.35">
      <c r="A807" s="48"/>
      <c r="B807"/>
      <c r="C807"/>
      <c r="D807"/>
      <c r="E807"/>
      <c r="F807"/>
      <c r="G807"/>
      <c r="H807"/>
      <c r="I807"/>
      <c r="J807"/>
      <c r="K807"/>
      <c r="L807"/>
    </row>
    <row r="808" spans="1:12" s="45" customFormat="1" x14ac:dyDescent="0.35">
      <c r="A808" s="48"/>
      <c r="B808"/>
      <c r="C808"/>
      <c r="D808"/>
      <c r="E808"/>
      <c r="F808"/>
      <c r="G808"/>
      <c r="H808"/>
      <c r="I808"/>
      <c r="J808"/>
      <c r="K808"/>
      <c r="L808"/>
    </row>
    <row r="809" spans="1:12" s="45" customFormat="1" x14ac:dyDescent="0.35">
      <c r="A809" s="48"/>
      <c r="B809"/>
      <c r="C809"/>
      <c r="D809"/>
      <c r="E809"/>
      <c r="F809"/>
      <c r="G809"/>
      <c r="H809"/>
      <c r="I809"/>
      <c r="J809"/>
      <c r="K809"/>
      <c r="L809"/>
    </row>
  </sheetData>
  <sheetProtection sheet="1" insertRows="0" insertHyperlinks="0" deleteRows="0" selectLockedCells="1" sort="0" autoFilter="0" pivotTables="0"/>
  <conditionalFormatting sqref="C4:C5">
    <cfRule type="cellIs" dxfId="195" priority="9" operator="equal">
      <formula>"(autofill)"</formula>
    </cfRule>
    <cfRule type="cellIs" dxfId="194" priority="10" operator="equal">
      <formula>"Invalid district ID"</formula>
    </cfRule>
  </conditionalFormatting>
  <conditionalFormatting sqref="C3">
    <cfRule type="cellIs" dxfId="193" priority="8" operator="equal">
      <formula>"(enter ID)"</formula>
    </cfRule>
  </conditionalFormatting>
  <conditionalFormatting sqref="H16">
    <cfRule type="expression" dxfId="192" priority="3">
      <formula>$H16&gt;$D16</formula>
    </cfRule>
  </conditionalFormatting>
  <conditionalFormatting sqref="H17">
    <cfRule type="expression" dxfId="191" priority="4">
      <formula>$H17&gt;$D17</formula>
    </cfRule>
  </conditionalFormatting>
  <conditionalFormatting sqref="H18">
    <cfRule type="expression" dxfId="190" priority="16">
      <formula>$H$18&lt;&gt;SUM($K$21:$K$100)</formula>
    </cfRule>
  </conditionalFormatting>
  <conditionalFormatting sqref="F3">
    <cfRule type="expression" dxfId="189" priority="1">
      <formula>$F$3="00/00/00"</formula>
    </cfRule>
    <cfRule type="cellIs" dxfId="188" priority="2" operator="equal">
      <formula>"(enter ID)"</formula>
    </cfRule>
  </conditionalFormatting>
  <dataValidations count="1">
    <dataValidation type="list" allowBlank="1" showInputMessage="1" showErrorMessage="1" sqref="B22:B45" xr:uid="{00000000-0002-0000-0100-000000000000}">
      <formula1>$B$8:$B$12</formula1>
    </dataValidation>
  </dataValidations>
  <printOptions horizontalCentered="1"/>
  <pageMargins left="0.25" right="0.25" top="0.25" bottom="0.25" header="0.3" footer="0.3"/>
  <pageSetup scale="62" fitToHeight="0" orientation="landscape" r:id="rId1"/>
  <tableParts count="3">
    <tablePart r:id="rId2"/>
    <tablePart r:id="rId3"/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100-000001000000}">
          <x14:formula1>
            <xm:f>'Dropdown Values'!$B$9:$B$10</xm:f>
          </x14:formula1>
          <xm:sqref>H22:H45 J22:J45 F22:F45</xm:sqref>
        </x14:dataValidation>
        <x14:dataValidation type="list" allowBlank="1" showInputMessage="1" showErrorMessage="1" xr:uid="{00000000-0002-0000-0100-000002000000}">
          <x14:formula1>
            <xm:f>'Dropdown Values'!$B$9:$B$11</xm:f>
          </x14:formula1>
          <xm:sqref>H21 J21</xm:sqref>
        </x14:dataValidation>
        <x14:dataValidation type="list" allowBlank="1" showInputMessage="1" showErrorMessage="1" xr:uid="{00000000-0002-0000-0100-000003000000}">
          <x14:formula1>
            <xm:f>'Dropdown Values'!$B$2:$B$7</xm:f>
          </x14:formula1>
          <xm:sqref>B21</xm:sqref>
        </x14:dataValidation>
        <x14:dataValidation type="list" allowBlank="1" showErrorMessage="1" xr:uid="{00000000-0002-0000-0100-000005000000}">
          <x14:formula1>
            <xm:f>'Dropdown Values'!$B$13:$B$15</xm:f>
          </x14:formula1>
          <xm:sqref>D21</xm:sqref>
        </x14:dataValidation>
        <x14:dataValidation type="list" allowBlank="1" showErrorMessage="1" xr:uid="{00000000-0002-0000-0100-000006000000}">
          <x14:formula1>
            <xm:f>'Dropdown Values'!$B$13:$B$14</xm:f>
          </x14:formula1>
          <xm:sqref>D22:D45</xm:sqref>
        </x14:dataValidation>
        <x14:dataValidation type="list" allowBlank="1" showInputMessage="1" showErrorMessage="1" xr:uid="{00000000-0002-0000-0100-000007000000}">
          <x14:formula1>
            <xm:f>'Dropdown Values'!$B$9:$B11</xm:f>
          </x14:formula1>
          <xm:sqref>F21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AD4F4"/>
    <pageSetUpPr autoPageBreaks="0" fitToPage="1"/>
  </sheetPr>
  <dimension ref="A1:L809"/>
  <sheetViews>
    <sheetView showGridLines="0" workbookViewId="0">
      <selection activeCell="E22" sqref="E22:J24"/>
    </sheetView>
  </sheetViews>
  <sheetFormatPr defaultColWidth="9.1796875" defaultRowHeight="14.5" x14ac:dyDescent="0.35"/>
  <cols>
    <col min="1" max="1" width="2.7265625" style="17" customWidth="1"/>
    <col min="2" max="2" width="15.453125" customWidth="1"/>
    <col min="3" max="3" width="61" bestFit="1" customWidth="1"/>
    <col min="4" max="12" width="17" customWidth="1"/>
  </cols>
  <sheetData>
    <row r="1" spans="1:9" ht="24.5" x14ac:dyDescent="0.35">
      <c r="A1" s="17" t="s">
        <v>0</v>
      </c>
      <c r="B1" s="51" t="s">
        <v>24</v>
      </c>
      <c r="C1" s="47"/>
    </row>
    <row r="2" spans="1:9" x14ac:dyDescent="0.35">
      <c r="A2" s="17" t="s">
        <v>0</v>
      </c>
    </row>
    <row r="3" spans="1:9" x14ac:dyDescent="0.35">
      <c r="A3" s="17" t="s">
        <v>0</v>
      </c>
      <c r="B3" s="31" t="s">
        <v>77</v>
      </c>
      <c r="C3" s="33">
        <v>5298</v>
      </c>
      <c r="E3" s="31" t="s">
        <v>26</v>
      </c>
      <c r="F3" s="128" t="s">
        <v>78</v>
      </c>
    </row>
    <row r="4" spans="1:9" ht="17" x14ac:dyDescent="0.35">
      <c r="B4" s="31" t="s">
        <v>79</v>
      </c>
      <c r="C4" s="40" t="str">
        <f>IF($C$3="(enter ID)","(autofill)",IFERROR(VLOOKUP($C$3,Charter_IDs[], 2,0),"Invalid District ID"))</f>
        <v>Dallas Community Charter</v>
      </c>
    </row>
    <row r="5" spans="1:9" ht="15.5" x14ac:dyDescent="0.35">
      <c r="B5" s="32" t="s">
        <v>28</v>
      </c>
      <c r="C5" s="95">
        <v>304140.37</v>
      </c>
    </row>
    <row r="6" spans="1:9" x14ac:dyDescent="0.35">
      <c r="A6"/>
    </row>
    <row r="7" spans="1:9" ht="15" thickBot="1" x14ac:dyDescent="0.4">
      <c r="A7"/>
      <c r="B7" s="57" t="s">
        <v>29</v>
      </c>
      <c r="C7" s="58" t="s">
        <v>30</v>
      </c>
      <c r="D7" s="75"/>
    </row>
    <row r="8" spans="1:9" x14ac:dyDescent="0.35">
      <c r="A8"/>
      <c r="B8" s="34">
        <v>1</v>
      </c>
      <c r="C8" s="35" t="s">
        <v>31</v>
      </c>
      <c r="D8" s="75"/>
    </row>
    <row r="9" spans="1:9" ht="29" x14ac:dyDescent="0.35">
      <c r="A9"/>
      <c r="B9" s="55">
        <v>2</v>
      </c>
      <c r="C9" s="56" t="s">
        <v>32</v>
      </c>
      <c r="D9" s="75"/>
    </row>
    <row r="10" spans="1:9" x14ac:dyDescent="0.35">
      <c r="A10"/>
      <c r="B10" s="36">
        <v>3</v>
      </c>
      <c r="C10" s="37" t="s">
        <v>33</v>
      </c>
      <c r="D10" s="75"/>
    </row>
    <row r="11" spans="1:9" x14ac:dyDescent="0.35">
      <c r="A11"/>
      <c r="B11" s="36">
        <v>4</v>
      </c>
      <c r="C11" s="37" t="s">
        <v>34</v>
      </c>
      <c r="D11" s="75"/>
    </row>
    <row r="12" spans="1:9" x14ac:dyDescent="0.35">
      <c r="A12" s="17" t="s">
        <v>0</v>
      </c>
      <c r="B12" s="38">
        <v>5</v>
      </c>
      <c r="C12" s="39" t="s">
        <v>35</v>
      </c>
      <c r="D12" s="75"/>
      <c r="E12" s="53"/>
      <c r="F12" s="54"/>
    </row>
    <row r="13" spans="1:9" x14ac:dyDescent="0.35">
      <c r="B13" s="53"/>
      <c r="C13" s="54"/>
      <c r="E13" s="53"/>
      <c r="F13" s="54"/>
    </row>
    <row r="14" spans="1:9" ht="29" x14ac:dyDescent="0.35">
      <c r="A14" s="17" t="s">
        <v>0</v>
      </c>
      <c r="B14" s="59"/>
      <c r="C14" s="60" t="s">
        <v>36</v>
      </c>
      <c r="D14" s="61" t="s">
        <v>37</v>
      </c>
      <c r="E14" s="62" t="s">
        <v>38</v>
      </c>
      <c r="F14" s="63" t="s">
        <v>39</v>
      </c>
      <c r="G14" s="64" t="s">
        <v>40</v>
      </c>
      <c r="H14" s="65" t="s">
        <v>41</v>
      </c>
      <c r="I14" s="66" t="s">
        <v>42</v>
      </c>
    </row>
    <row r="15" spans="1:9" x14ac:dyDescent="0.35">
      <c r="C15" t="s">
        <v>43</v>
      </c>
      <c r="D15" s="67">
        <f>IFERROR(ROUND($C$5*0.2,2),0)</f>
        <v>60828.07</v>
      </c>
      <c r="E15" s="68">
        <f>SUMIF(Budget_Detail_Charter9[Address Unfinished 
Learning?],"Yes",Budget_Detail_Charter9[Year 1 
(2021-22 FY) Expenditures])</f>
        <v>0</v>
      </c>
      <c r="F15" s="49">
        <f>SUMIF(Budget_Detail_Charter9[Address Unfinished 
..Learning?..],"Yes",Budget_Detail_Charter9[Year 2
(2022-23 FY) Expenditures])</f>
        <v>69000</v>
      </c>
      <c r="G15" s="49">
        <f>SUMIF(Budget_Detail_Charter9[Address Unfinished 
...Learning?...],"Yes",Budget_Detail_Charter9[Year 3
(Jul 2023 - Sep 24) Expenditures])</f>
        <v>70140.37</v>
      </c>
      <c r="H15" s="69">
        <f>ROUND(SUM(Budget_Summary_Charter10[[#This Row],[Year 1 Planned Expenditures]:[Year 3 Planned Expenditures]]),2)</f>
        <v>139140.37</v>
      </c>
      <c r="I15" s="70">
        <f>Budget_Summary_Charter10[[#This Row],[Total 
Amount]]-Budget_Summary_Charter10[[#This Row],[Total Planned Expenditures]]</f>
        <v>-78312.299999999988</v>
      </c>
    </row>
    <row r="16" spans="1:9" x14ac:dyDescent="0.35">
      <c r="C16" s="102" t="s">
        <v>44</v>
      </c>
      <c r="D16" s="67">
        <f>IF($C$3="(enter ID)",0,IFERROR(ROUND(VLOOKUP('District Plan'!$C$3,Indirect_Rates[],4,0)*$C$5,2),0))</f>
        <v>15906.54</v>
      </c>
      <c r="E16" s="68">
        <f>SUMIF(Budget_Detail_Charter9[Spending Category '#],5,Budget_Detail_Charter9[Year 1 
(2021-22 FY) Expenditures])</f>
        <v>0</v>
      </c>
      <c r="F16" s="49">
        <f>SUMIF(Budget_Detail_Charter9[Spending Category '#],5,Budget_Detail_Charter9[Year 2
(2022-23 FY) Expenditures])</f>
        <v>0</v>
      </c>
      <c r="G16" s="49">
        <f>SUMIF(Budget_Detail_Charter9[Spending Category '#],5,Budget_Detail_Charter9[Year 3
(Jul 2023 - Sep 24) Expenditures])</f>
        <v>0</v>
      </c>
      <c r="H16" s="69">
        <f>ROUND(SUM(Budget_Summary_Charter10[[#This Row],[Year 1 Planned Expenditures]:[Year 3 Planned Expenditures]]),2)</f>
        <v>0</v>
      </c>
      <c r="I16" s="70">
        <f>Budget_Summary_Charter10[[#This Row],[Total 
Amount]]-Budget_Summary_Charter10[[#This Row],[Total Planned Expenditures]]</f>
        <v>15906.54</v>
      </c>
    </row>
    <row r="17" spans="1:11" x14ac:dyDescent="0.35">
      <c r="C17" t="s">
        <v>45</v>
      </c>
      <c r="D17" s="67">
        <f>IFERROR(ROUND($C$5-$D$15-$D$16,2),0)</f>
        <v>227405.76</v>
      </c>
      <c r="E17" s="68">
        <f>SUMIFS(Budget_Detail_Charter9[Year 1 
(2021-22 FY) Expenditures],Budget_Detail_Charter9[Address Unfinished 
Learning?],"&lt;&gt;Yes",Budget_Detail_Charter9[Spending Category '#],"&lt;&gt;5")</f>
        <v>55000</v>
      </c>
      <c r="F17" s="49">
        <f>SUMIFS(Budget_Detail_Charter9[Year 2
(2022-23 FY) Expenditures],Budget_Detail_Charter9[Address Unfinished 
..Learning?..],"&lt;&gt;Yes",Budget_Detail_Charter9[Spending Category '#],"&lt;&gt;5")</f>
        <v>110000</v>
      </c>
      <c r="G17" s="49">
        <f>SUMIFS(Budget_Detail_Charter9[Year 3
(Jul 2023 - Sep 24) Expenditures],Budget_Detail_Charter9[Address Unfinished 
...Learning?...],"&lt;&gt;Yes",Budget_Detail_Charter9[Spending Category '#],"&lt;&gt;5")</f>
        <v>0</v>
      </c>
      <c r="H17" s="69">
        <f>ROUND(SUM(Budget_Summary_Charter10[[#This Row],[Year 1 Planned Expenditures]:[Year 3 Planned Expenditures]]),2)</f>
        <v>165000</v>
      </c>
      <c r="I17" s="70">
        <f>Budget_Summary_Charter10[[#This Row],[Total 
Amount]]-Budget_Summary_Charter10[[#This Row],[Total Planned Expenditures]]</f>
        <v>62405.760000000009</v>
      </c>
    </row>
    <row r="18" spans="1:11" x14ac:dyDescent="0.35">
      <c r="C18" s="71" t="s">
        <v>46</v>
      </c>
      <c r="D18" s="72">
        <f>SUM(D15:D17)</f>
        <v>304140.37</v>
      </c>
      <c r="E18" s="73">
        <f>ROUND(SUM(E15:E17),2)</f>
        <v>55000</v>
      </c>
      <c r="F18" s="74">
        <f>ROUND(SUM(F15:F17),2)</f>
        <v>179000</v>
      </c>
      <c r="G18" s="72">
        <f>ROUND(SUM(G15:G17),2)</f>
        <v>70140.37</v>
      </c>
      <c r="H18" s="73">
        <f>ROUND(SUM(H15:H17),2)</f>
        <v>304140.37</v>
      </c>
      <c r="I18" s="72">
        <f>ROUND(SUM(I15:I17),2)</f>
        <v>0</v>
      </c>
    </row>
    <row r="19" spans="1:11" x14ac:dyDescent="0.35">
      <c r="A19" s="17" t="s">
        <v>0</v>
      </c>
    </row>
    <row r="20" spans="1:11" ht="43.5" x14ac:dyDescent="0.35">
      <c r="A20" s="17" t="s">
        <v>0</v>
      </c>
      <c r="B20" s="96" t="s">
        <v>47</v>
      </c>
      <c r="C20" s="97" t="s">
        <v>48</v>
      </c>
      <c r="D20" s="66" t="s">
        <v>49</v>
      </c>
      <c r="E20" s="98" t="s">
        <v>50</v>
      </c>
      <c r="F20" s="66" t="s">
        <v>51</v>
      </c>
      <c r="G20" s="98" t="s">
        <v>52</v>
      </c>
      <c r="H20" s="66" t="s">
        <v>53</v>
      </c>
      <c r="I20" s="98" t="s">
        <v>54</v>
      </c>
      <c r="J20" s="66" t="s">
        <v>55</v>
      </c>
      <c r="K20" s="99" t="s">
        <v>56</v>
      </c>
    </row>
    <row r="21" spans="1:11" s="45" customFormat="1" x14ac:dyDescent="0.35">
      <c r="A21" s="48"/>
      <c r="B21" s="42" t="s">
        <v>57</v>
      </c>
      <c r="C21" s="52" t="s">
        <v>58</v>
      </c>
      <c r="D21" s="46" t="s">
        <v>59</v>
      </c>
      <c r="E21" s="50" t="s">
        <v>60</v>
      </c>
      <c r="F21" s="42" t="s">
        <v>57</v>
      </c>
      <c r="G21" s="50" t="s">
        <v>60</v>
      </c>
      <c r="H21" s="42" t="s">
        <v>57</v>
      </c>
      <c r="I21" s="50" t="s">
        <v>60</v>
      </c>
      <c r="J21" s="42" t="s">
        <v>57</v>
      </c>
      <c r="K21" s="91">
        <f>IFERROR(ROUND(SUM(Budget_Detail_Charter9[[#This Row],[Year 1 
(2021-22 FY) Expenditures]]+Budget_Detail_Charter9[[#This Row],[Year 2
(2022-23 FY) Expenditures]]+Budget_Detail_Charter9[[#This Row],[Year 3
(Jul 2023 - Sep 24) Expenditures]]),2),0)</f>
        <v>0</v>
      </c>
    </row>
    <row r="22" spans="1:11" s="45" customFormat="1" x14ac:dyDescent="0.35">
      <c r="A22" s="48"/>
      <c r="B22" s="42">
        <v>2</v>
      </c>
      <c r="C22" s="52" t="s">
        <v>80</v>
      </c>
      <c r="D22" s="46" t="s">
        <v>62</v>
      </c>
      <c r="E22" s="50"/>
      <c r="F22" s="42"/>
      <c r="G22" s="132">
        <v>69000</v>
      </c>
      <c r="H22" s="42" t="s">
        <v>62</v>
      </c>
      <c r="I22" s="132">
        <v>70140.37</v>
      </c>
      <c r="J22" s="42" t="s">
        <v>62</v>
      </c>
      <c r="K22" s="91">
        <f>IFERROR(ROUND(SUM(Budget_Detail_Charter9[[#This Row],[Year 1 
(2021-22 FY) Expenditures]]+Budget_Detail_Charter9[[#This Row],[Year 2
(2022-23 FY) Expenditures]]+Budget_Detail_Charter9[[#This Row],[Year 3
(Jul 2023 - Sep 24) Expenditures]]),2),0)</f>
        <v>139140.37</v>
      </c>
    </row>
    <row r="23" spans="1:11" s="45" customFormat="1" x14ac:dyDescent="0.35">
      <c r="A23" s="48"/>
      <c r="B23" s="42">
        <v>2</v>
      </c>
      <c r="C23" s="52" t="s">
        <v>81</v>
      </c>
      <c r="D23" s="46" t="s">
        <v>65</v>
      </c>
      <c r="E23" s="132">
        <v>55000</v>
      </c>
      <c r="F23" s="42" t="s">
        <v>65</v>
      </c>
      <c r="G23" s="50"/>
      <c r="H23" s="42"/>
      <c r="I23" s="50"/>
      <c r="J23" s="42"/>
      <c r="K23" s="91">
        <f>IFERROR(ROUND(SUM(Budget_Detail_Charter9[[#This Row],[Year 1 
(2021-22 FY) Expenditures]]+Budget_Detail_Charter9[[#This Row],[Year 2
(2022-23 FY) Expenditures]]+Budget_Detail_Charter9[[#This Row],[Year 3
(Jul 2023 - Sep 24) Expenditures]]),2),0)</f>
        <v>55000</v>
      </c>
    </row>
    <row r="24" spans="1:11" s="45" customFormat="1" x14ac:dyDescent="0.35">
      <c r="A24" s="48"/>
      <c r="B24" s="42">
        <v>2</v>
      </c>
      <c r="C24" s="52" t="s">
        <v>82</v>
      </c>
      <c r="D24" s="46" t="s">
        <v>65</v>
      </c>
      <c r="E24" s="50"/>
      <c r="F24" s="42" t="s">
        <v>65</v>
      </c>
      <c r="G24" s="132">
        <v>110000</v>
      </c>
      <c r="H24" s="42" t="s">
        <v>65</v>
      </c>
      <c r="I24" s="50"/>
      <c r="J24" s="42"/>
      <c r="K24" s="91">
        <f>IFERROR(ROUND(SUM(Budget_Detail_Charter9[[#This Row],[Year 1 
(2021-22 FY) Expenditures]]+Budget_Detail_Charter9[[#This Row],[Year 2
(2022-23 FY) Expenditures]]+Budget_Detail_Charter9[[#This Row],[Year 3
(Jul 2023 - Sep 24) Expenditures]]),2),0)</f>
        <v>110000</v>
      </c>
    </row>
    <row r="25" spans="1:11" s="45" customFormat="1" x14ac:dyDescent="0.35">
      <c r="A25" s="48"/>
      <c r="B25" s="42"/>
      <c r="C25" s="52"/>
      <c r="D25" s="46"/>
      <c r="E25" s="50"/>
      <c r="F25" s="42"/>
      <c r="G25" s="50"/>
      <c r="H25" s="42"/>
      <c r="I25" s="50"/>
      <c r="J25" s="42"/>
      <c r="K25" s="91">
        <f>IFERROR(ROUND(SUM(Budget_Detail_Charter9[[#This Row],[Year 1 
(2021-22 FY) Expenditures]]+Budget_Detail_Charter9[[#This Row],[Year 2
(2022-23 FY) Expenditures]]+Budget_Detail_Charter9[[#This Row],[Year 3
(Jul 2023 - Sep 24) Expenditures]]),2),0)</f>
        <v>0</v>
      </c>
    </row>
    <row r="26" spans="1:11" s="45" customFormat="1" x14ac:dyDescent="0.35">
      <c r="A26" s="48"/>
      <c r="B26" s="42"/>
      <c r="C26" s="52"/>
      <c r="D26" s="46"/>
      <c r="E26" s="50"/>
      <c r="F26" s="42"/>
      <c r="G26" s="50"/>
      <c r="H26" s="42"/>
      <c r="I26" s="50"/>
      <c r="J26" s="42"/>
      <c r="K26" s="91">
        <f>IFERROR(ROUND(SUM(Budget_Detail_Charter9[[#This Row],[Year 1 
(2021-22 FY) Expenditures]]+Budget_Detail_Charter9[[#This Row],[Year 2
(2022-23 FY) Expenditures]]+Budget_Detail_Charter9[[#This Row],[Year 3
(Jul 2023 - Sep 24) Expenditures]]),2),0)</f>
        <v>0</v>
      </c>
    </row>
    <row r="27" spans="1:11" s="45" customFormat="1" x14ac:dyDescent="0.35">
      <c r="A27" s="48"/>
      <c r="B27" s="42"/>
      <c r="C27" s="52"/>
      <c r="D27" s="46"/>
      <c r="E27" s="50"/>
      <c r="F27" s="42"/>
      <c r="G27" s="50"/>
      <c r="H27" s="42"/>
      <c r="I27" s="50"/>
      <c r="J27" s="42"/>
      <c r="K27" s="91">
        <f>IFERROR(ROUND(SUM(Budget_Detail_Charter9[[#This Row],[Year 1 
(2021-22 FY) Expenditures]]+Budget_Detail_Charter9[[#This Row],[Year 2
(2022-23 FY) Expenditures]]+Budget_Detail_Charter9[[#This Row],[Year 3
(Jul 2023 - Sep 24) Expenditures]]),2),0)</f>
        <v>0</v>
      </c>
    </row>
    <row r="28" spans="1:11" s="45" customFormat="1" x14ac:dyDescent="0.35">
      <c r="A28" s="48"/>
      <c r="B28" s="42"/>
      <c r="C28" s="52"/>
      <c r="D28" s="46"/>
      <c r="E28" s="50"/>
      <c r="F28" s="42"/>
      <c r="G28" s="50"/>
      <c r="H28" s="42"/>
      <c r="I28" s="50"/>
      <c r="J28" s="42"/>
      <c r="K28" s="91">
        <f>IFERROR(ROUND(SUM(Budget_Detail_Charter9[[#This Row],[Year 1 
(2021-22 FY) Expenditures]]+Budget_Detail_Charter9[[#This Row],[Year 2
(2022-23 FY) Expenditures]]+Budget_Detail_Charter9[[#This Row],[Year 3
(Jul 2023 - Sep 24) Expenditures]]),2),0)</f>
        <v>0</v>
      </c>
    </row>
    <row r="29" spans="1:11" s="45" customFormat="1" x14ac:dyDescent="0.35">
      <c r="A29" s="48"/>
      <c r="B29" s="42"/>
      <c r="C29" s="52"/>
      <c r="D29" s="46"/>
      <c r="E29" s="50"/>
      <c r="F29" s="42"/>
      <c r="G29" s="50"/>
      <c r="H29" s="42"/>
      <c r="I29" s="50"/>
      <c r="J29" s="42"/>
      <c r="K29" s="91">
        <f>IFERROR(ROUND(SUM(Budget_Detail_Charter9[[#This Row],[Year 1 
(2021-22 FY) Expenditures]]+Budget_Detail_Charter9[[#This Row],[Year 2
(2022-23 FY) Expenditures]]+Budget_Detail_Charter9[[#This Row],[Year 3
(Jul 2023 - Sep 24) Expenditures]]),2),0)</f>
        <v>0</v>
      </c>
    </row>
    <row r="30" spans="1:11" s="45" customFormat="1" x14ac:dyDescent="0.35">
      <c r="A30" s="48"/>
      <c r="B30" s="42"/>
      <c r="C30" s="52"/>
      <c r="D30" s="46"/>
      <c r="E30" s="50"/>
      <c r="F30" s="42"/>
      <c r="G30" s="50"/>
      <c r="H30" s="42"/>
      <c r="I30" s="50"/>
      <c r="J30" s="42"/>
      <c r="K30" s="91">
        <f>IFERROR(ROUND(SUM(Budget_Detail_Charter9[[#This Row],[Year 1 
(2021-22 FY) Expenditures]]+Budget_Detail_Charter9[[#This Row],[Year 2
(2022-23 FY) Expenditures]]+Budget_Detail_Charter9[[#This Row],[Year 3
(Jul 2023 - Sep 24) Expenditures]]),2),0)</f>
        <v>0</v>
      </c>
    </row>
    <row r="31" spans="1:11" s="45" customFormat="1" x14ac:dyDescent="0.35">
      <c r="A31" s="48"/>
      <c r="B31" s="42"/>
      <c r="C31" s="52"/>
      <c r="D31" s="46"/>
      <c r="E31" s="50"/>
      <c r="F31" s="42"/>
      <c r="G31" s="50"/>
      <c r="H31" s="42"/>
      <c r="I31" s="50"/>
      <c r="J31" s="42"/>
      <c r="K31" s="91">
        <f>IFERROR(ROUND(SUM(Budget_Detail_Charter9[[#This Row],[Year 1 
(2021-22 FY) Expenditures]]+Budget_Detail_Charter9[[#This Row],[Year 2
(2022-23 FY) Expenditures]]+Budget_Detail_Charter9[[#This Row],[Year 3
(Jul 2023 - Sep 24) Expenditures]]),2),0)</f>
        <v>0</v>
      </c>
    </row>
    <row r="32" spans="1:11" s="45" customFormat="1" x14ac:dyDescent="0.35">
      <c r="A32" s="48"/>
      <c r="B32" s="42"/>
      <c r="C32" s="52"/>
      <c r="D32" s="46"/>
      <c r="E32" s="50"/>
      <c r="F32" s="42"/>
      <c r="G32" s="50"/>
      <c r="H32" s="42"/>
      <c r="I32" s="50"/>
      <c r="J32" s="42"/>
      <c r="K32" s="91">
        <f>IFERROR(ROUND(SUM(Budget_Detail_Charter9[[#This Row],[Year 1 
(2021-22 FY) Expenditures]]+Budget_Detail_Charter9[[#This Row],[Year 2
(2022-23 FY) Expenditures]]+Budget_Detail_Charter9[[#This Row],[Year 3
(Jul 2023 - Sep 24) Expenditures]]),2),0)</f>
        <v>0</v>
      </c>
    </row>
    <row r="33" spans="1:12" s="45" customFormat="1" x14ac:dyDescent="0.35">
      <c r="A33" s="48"/>
      <c r="B33" s="42"/>
      <c r="C33" s="52"/>
      <c r="D33" s="46"/>
      <c r="E33" s="50"/>
      <c r="F33" s="42"/>
      <c r="G33" s="50"/>
      <c r="H33" s="42"/>
      <c r="I33" s="50"/>
      <c r="J33" s="42"/>
      <c r="K33" s="91">
        <f>IFERROR(ROUND(SUM(Budget_Detail_Charter9[[#This Row],[Year 1 
(2021-22 FY) Expenditures]]+Budget_Detail_Charter9[[#This Row],[Year 2
(2022-23 FY) Expenditures]]+Budget_Detail_Charter9[[#This Row],[Year 3
(Jul 2023 - Sep 24) Expenditures]]),2),0)</f>
        <v>0</v>
      </c>
    </row>
    <row r="34" spans="1:12" s="45" customFormat="1" x14ac:dyDescent="0.35">
      <c r="A34" s="48"/>
      <c r="B34" s="42"/>
      <c r="C34" s="52"/>
      <c r="D34" s="46"/>
      <c r="E34" s="50"/>
      <c r="F34" s="42"/>
      <c r="G34" s="50"/>
      <c r="H34" s="42"/>
      <c r="I34" s="50"/>
      <c r="J34" s="42"/>
      <c r="K34" s="91">
        <f>IFERROR(ROUND(SUM(Budget_Detail_Charter9[[#This Row],[Year 1 
(2021-22 FY) Expenditures]]+Budget_Detail_Charter9[[#This Row],[Year 2
(2022-23 FY) Expenditures]]+Budget_Detail_Charter9[[#This Row],[Year 3
(Jul 2023 - Sep 24) Expenditures]]),2),0)</f>
        <v>0</v>
      </c>
    </row>
    <row r="35" spans="1:12" s="45" customFormat="1" x14ac:dyDescent="0.35">
      <c r="A35" s="48"/>
      <c r="B35" s="42"/>
      <c r="C35" s="52"/>
      <c r="D35" s="46"/>
      <c r="E35" s="50"/>
      <c r="F35" s="42"/>
      <c r="G35" s="50"/>
      <c r="H35" s="42"/>
      <c r="I35" s="50"/>
      <c r="J35" s="42"/>
      <c r="K35" s="91">
        <f>IFERROR(ROUND(SUM(Budget_Detail_Charter9[[#This Row],[Year 1 
(2021-22 FY) Expenditures]]+Budget_Detail_Charter9[[#This Row],[Year 2
(2022-23 FY) Expenditures]]+Budget_Detail_Charter9[[#This Row],[Year 3
(Jul 2023 - Sep 24) Expenditures]]),2),0)</f>
        <v>0</v>
      </c>
    </row>
    <row r="36" spans="1:12" s="45" customFormat="1" x14ac:dyDescent="0.35">
      <c r="A36" s="48"/>
      <c r="B36" s="42"/>
      <c r="C36" s="52"/>
      <c r="D36" s="46"/>
      <c r="E36" s="50"/>
      <c r="F36" s="42"/>
      <c r="G36" s="50"/>
      <c r="H36" s="42"/>
      <c r="I36" s="50"/>
      <c r="J36" s="42"/>
      <c r="K36" s="91">
        <f>IFERROR(ROUND(SUM(Budget_Detail_Charter9[[#This Row],[Year 1 
(2021-22 FY) Expenditures]]+Budget_Detail_Charter9[[#This Row],[Year 2
(2022-23 FY) Expenditures]]+Budget_Detail_Charter9[[#This Row],[Year 3
(Jul 2023 - Sep 24) Expenditures]]),2),0)</f>
        <v>0</v>
      </c>
    </row>
    <row r="37" spans="1:12" s="45" customFormat="1" x14ac:dyDescent="0.35">
      <c r="A37" s="48"/>
      <c r="B37" s="42"/>
      <c r="C37" s="52"/>
      <c r="D37" s="46"/>
      <c r="E37" s="50"/>
      <c r="F37" s="42"/>
      <c r="G37" s="50"/>
      <c r="H37" s="42"/>
      <c r="I37" s="50"/>
      <c r="J37" s="42"/>
      <c r="K37" s="91">
        <f>IFERROR(ROUND(SUM(Budget_Detail_Charter9[[#This Row],[Year 1 
(2021-22 FY) Expenditures]]+Budget_Detail_Charter9[[#This Row],[Year 2
(2022-23 FY) Expenditures]]+Budget_Detail_Charter9[[#This Row],[Year 3
(Jul 2023 - Sep 24) Expenditures]]),2),0)</f>
        <v>0</v>
      </c>
    </row>
    <row r="38" spans="1:12" s="45" customFormat="1" x14ac:dyDescent="0.35">
      <c r="A38" s="48"/>
      <c r="B38" s="42"/>
      <c r="C38" s="52"/>
      <c r="D38" s="46"/>
      <c r="E38" s="50"/>
      <c r="F38" s="42"/>
      <c r="G38" s="50"/>
      <c r="H38" s="42"/>
      <c r="I38" s="50"/>
      <c r="J38" s="42"/>
      <c r="K38" s="91">
        <f>IFERROR(ROUND(SUM(Budget_Detail_Charter9[[#This Row],[Year 1 
(2021-22 FY) Expenditures]]+Budget_Detail_Charter9[[#This Row],[Year 2
(2022-23 FY) Expenditures]]+Budget_Detail_Charter9[[#This Row],[Year 3
(Jul 2023 - Sep 24) Expenditures]]),2),0)</f>
        <v>0</v>
      </c>
    </row>
    <row r="39" spans="1:12" s="45" customFormat="1" x14ac:dyDescent="0.35">
      <c r="A39" s="48"/>
      <c r="B39" s="42"/>
      <c r="C39" s="52"/>
      <c r="D39" s="46"/>
      <c r="E39" s="50"/>
      <c r="F39" s="42"/>
      <c r="G39" s="50"/>
      <c r="H39" s="42"/>
      <c r="I39" s="50"/>
      <c r="J39" s="42"/>
      <c r="K39" s="91">
        <f>IFERROR(ROUND(SUM(Budget_Detail_Charter9[[#This Row],[Year 1 
(2021-22 FY) Expenditures]]+Budget_Detail_Charter9[[#This Row],[Year 2
(2022-23 FY) Expenditures]]+Budget_Detail_Charter9[[#This Row],[Year 3
(Jul 2023 - Sep 24) Expenditures]]),2),0)</f>
        <v>0</v>
      </c>
    </row>
    <row r="40" spans="1:12" s="45" customFormat="1" x14ac:dyDescent="0.35">
      <c r="A40" s="48"/>
      <c r="B40" s="42"/>
      <c r="C40" s="52"/>
      <c r="D40" s="46"/>
      <c r="E40" s="50"/>
      <c r="F40" s="42"/>
      <c r="G40" s="50"/>
      <c r="H40" s="42"/>
      <c r="I40" s="50"/>
      <c r="J40" s="42"/>
      <c r="K40" s="91">
        <f>IFERROR(ROUND(SUM(Budget_Detail_Charter9[[#This Row],[Year 1 
(2021-22 FY) Expenditures]]+Budget_Detail_Charter9[[#This Row],[Year 2
(2022-23 FY) Expenditures]]+Budget_Detail_Charter9[[#This Row],[Year 3
(Jul 2023 - Sep 24) Expenditures]]),2),0)</f>
        <v>0</v>
      </c>
    </row>
    <row r="41" spans="1:12" s="45" customFormat="1" x14ac:dyDescent="0.35">
      <c r="A41" s="48"/>
      <c r="B41" s="42"/>
      <c r="C41" s="52"/>
      <c r="D41" s="46"/>
      <c r="E41" s="50"/>
      <c r="F41" s="42"/>
      <c r="G41" s="50"/>
      <c r="H41" s="42"/>
      <c r="I41" s="50"/>
      <c r="J41" s="42"/>
      <c r="K41" s="91">
        <f>IFERROR(ROUND(SUM(Budget_Detail_Charter9[[#This Row],[Year 1 
(2021-22 FY) Expenditures]]+Budget_Detail_Charter9[[#This Row],[Year 2
(2022-23 FY) Expenditures]]+Budget_Detail_Charter9[[#This Row],[Year 3
(Jul 2023 - Sep 24) Expenditures]]),2),0)</f>
        <v>0</v>
      </c>
    </row>
    <row r="42" spans="1:12" s="45" customFormat="1" x14ac:dyDescent="0.35">
      <c r="A42" s="48"/>
      <c r="B42" s="42"/>
      <c r="C42" s="52"/>
      <c r="D42" s="46"/>
      <c r="E42" s="50"/>
      <c r="F42" s="42"/>
      <c r="G42" s="50"/>
      <c r="H42" s="42"/>
      <c r="I42" s="50"/>
      <c r="J42" s="42"/>
      <c r="K42" s="91">
        <f>IFERROR(ROUND(SUM(Budget_Detail_Charter9[[#This Row],[Year 1 
(2021-22 FY) Expenditures]]+Budget_Detail_Charter9[[#This Row],[Year 2
(2022-23 FY) Expenditures]]+Budget_Detail_Charter9[[#This Row],[Year 3
(Jul 2023 - Sep 24) Expenditures]]),2),0)</f>
        <v>0</v>
      </c>
    </row>
    <row r="43" spans="1:12" s="45" customFormat="1" x14ac:dyDescent="0.35">
      <c r="A43" s="48"/>
      <c r="B43" s="42"/>
      <c r="C43" s="52"/>
      <c r="D43" s="46"/>
      <c r="E43" s="50"/>
      <c r="F43" s="42"/>
      <c r="G43" s="50"/>
      <c r="H43" s="42"/>
      <c r="I43" s="50"/>
      <c r="J43" s="42"/>
      <c r="K43" s="91">
        <f>IFERROR(ROUND(SUM(Budget_Detail_Charter9[[#This Row],[Year 1 
(2021-22 FY) Expenditures]]+Budget_Detail_Charter9[[#This Row],[Year 2
(2022-23 FY) Expenditures]]+Budget_Detail_Charter9[[#This Row],[Year 3
(Jul 2023 - Sep 24) Expenditures]]),2),0)</f>
        <v>0</v>
      </c>
    </row>
    <row r="44" spans="1:12" s="45" customFormat="1" x14ac:dyDescent="0.35">
      <c r="A44" s="48"/>
      <c r="B44" s="42"/>
      <c r="C44" s="52"/>
      <c r="D44" s="46"/>
      <c r="E44" s="50"/>
      <c r="F44" s="42"/>
      <c r="G44" s="50"/>
      <c r="H44" s="42"/>
      <c r="I44" s="50"/>
      <c r="J44" s="42"/>
      <c r="K44" s="91">
        <f>IFERROR(ROUND(SUM(Budget_Detail_Charter9[[#This Row],[Year 1 
(2021-22 FY) Expenditures]]+Budget_Detail_Charter9[[#This Row],[Year 2
(2022-23 FY) Expenditures]]+Budget_Detail_Charter9[[#This Row],[Year 3
(Jul 2023 - Sep 24) Expenditures]]),2),0)</f>
        <v>0</v>
      </c>
    </row>
    <row r="45" spans="1:12" s="45" customFormat="1" x14ac:dyDescent="0.35">
      <c r="A45" s="48"/>
      <c r="B45" s="42"/>
      <c r="C45" s="52"/>
      <c r="D45" s="46"/>
      <c r="E45" s="50"/>
      <c r="F45" s="42"/>
      <c r="G45" s="50"/>
      <c r="H45" s="42"/>
      <c r="I45" s="50"/>
      <c r="J45" s="42"/>
      <c r="K45" s="91">
        <f>IFERROR(ROUND(SUM(Budget_Detail_Charter9[[#This Row],[Year 1 
(2021-22 FY) Expenditures]]+Budget_Detail_Charter9[[#This Row],[Year 2
(2022-23 FY) Expenditures]]+Budget_Detail_Charter9[[#This Row],[Year 3
(Jul 2023 - Sep 24) Expenditures]]),2),0)</f>
        <v>0</v>
      </c>
    </row>
    <row r="46" spans="1:12" s="45" customFormat="1" x14ac:dyDescent="0.35">
      <c r="A46" s="48"/>
      <c r="B46" s="42"/>
      <c r="C46" s="43"/>
      <c r="D46" s="42"/>
      <c r="E46" s="42"/>
      <c r="F46" s="44"/>
      <c r="G46" s="42"/>
      <c r="H46" s="44"/>
      <c r="I46" s="42"/>
      <c r="J46" s="44"/>
      <c r="K46" s="42"/>
      <c r="L46" s="44"/>
    </row>
    <row r="47" spans="1:12" s="45" customFormat="1" x14ac:dyDescent="0.35">
      <c r="A47" s="48"/>
      <c r="B47" s="42"/>
      <c r="C47" s="43"/>
      <c r="D47" s="42"/>
      <c r="E47" s="42"/>
      <c r="F47" s="44"/>
      <c r="G47" s="42"/>
      <c r="H47" s="44"/>
      <c r="I47" s="42"/>
      <c r="J47" s="44"/>
      <c r="K47" s="42"/>
      <c r="L47" s="44"/>
    </row>
    <row r="48" spans="1:12" s="45" customFormat="1" x14ac:dyDescent="0.35">
      <c r="A48" s="48"/>
      <c r="B48" s="42"/>
      <c r="C48" s="43"/>
      <c r="D48" s="42"/>
      <c r="E48" s="42"/>
      <c r="F48" s="44"/>
      <c r="G48" s="42"/>
      <c r="H48" s="44"/>
      <c r="I48" s="42"/>
      <c r="J48" s="44"/>
      <c r="K48" s="42"/>
      <c r="L48" s="44"/>
    </row>
    <row r="49" spans="1:12" s="45" customFormat="1" x14ac:dyDescent="0.35">
      <c r="A49" s="48"/>
      <c r="B49" s="42"/>
      <c r="C49" s="43"/>
      <c r="D49" s="42"/>
      <c r="E49" s="42"/>
      <c r="F49" s="44"/>
      <c r="G49" s="42"/>
      <c r="H49" s="44"/>
      <c r="I49" s="42"/>
      <c r="J49" s="44"/>
      <c r="K49" s="42"/>
      <c r="L49" s="44"/>
    </row>
    <row r="50" spans="1:12" s="45" customFormat="1" x14ac:dyDescent="0.35">
      <c r="A50" s="48"/>
      <c r="B50" s="42"/>
      <c r="C50" s="43"/>
      <c r="D50" s="42"/>
      <c r="E50" s="42"/>
      <c r="F50" s="44"/>
      <c r="G50" s="42"/>
      <c r="H50" s="44"/>
      <c r="I50" s="42"/>
      <c r="J50" s="44"/>
      <c r="K50" s="42"/>
      <c r="L50" s="44"/>
    </row>
    <row r="51" spans="1:12" s="45" customFormat="1" x14ac:dyDescent="0.35">
      <c r="A51" s="48"/>
      <c r="B51" s="42"/>
      <c r="C51" s="43"/>
      <c r="D51" s="42"/>
      <c r="E51" s="42"/>
      <c r="F51" s="44"/>
      <c r="G51" s="42"/>
      <c r="H51" s="44"/>
      <c r="I51" s="42"/>
      <c r="J51" s="44"/>
      <c r="K51" s="42"/>
      <c r="L51" s="44"/>
    </row>
    <row r="52" spans="1:12" s="45" customFormat="1" x14ac:dyDescent="0.35">
      <c r="A52" s="48"/>
      <c r="B52" s="42"/>
      <c r="C52" s="43"/>
      <c r="D52" s="42"/>
      <c r="E52" s="42"/>
      <c r="F52" s="44"/>
      <c r="G52" s="42"/>
      <c r="H52" s="44"/>
      <c r="I52" s="42"/>
      <c r="J52" s="44"/>
      <c r="K52" s="42"/>
      <c r="L52" s="44"/>
    </row>
    <row r="53" spans="1:12" s="45" customFormat="1" x14ac:dyDescent="0.35">
      <c r="A53" s="48"/>
      <c r="B53" s="42"/>
      <c r="C53" s="43"/>
      <c r="D53" s="42"/>
      <c r="E53" s="42"/>
      <c r="F53" s="44"/>
      <c r="G53" s="42"/>
      <c r="H53" s="44"/>
      <c r="I53" s="42"/>
      <c r="J53" s="44"/>
      <c r="K53" s="42"/>
      <c r="L53" s="44"/>
    </row>
    <row r="54" spans="1:12" s="45" customFormat="1" x14ac:dyDescent="0.35">
      <c r="A54" s="48"/>
      <c r="B54" s="42"/>
      <c r="C54" s="43"/>
      <c r="D54" s="42"/>
      <c r="E54" s="42"/>
      <c r="F54" s="44"/>
      <c r="G54" s="42"/>
      <c r="H54" s="44"/>
      <c r="I54" s="42"/>
      <c r="J54" s="44"/>
      <c r="K54" s="42"/>
      <c r="L54" s="44"/>
    </row>
    <row r="55" spans="1:12" s="45" customFormat="1" x14ac:dyDescent="0.35">
      <c r="A55" s="48"/>
      <c r="B55" s="42"/>
      <c r="C55" s="43"/>
      <c r="D55" s="42"/>
      <c r="E55" s="42"/>
      <c r="F55" s="44"/>
      <c r="G55" s="42"/>
      <c r="H55" s="44"/>
      <c r="I55" s="42"/>
      <c r="J55" s="44"/>
      <c r="K55" s="42"/>
      <c r="L55" s="44"/>
    </row>
    <row r="56" spans="1:12" s="45" customFormat="1" x14ac:dyDescent="0.35">
      <c r="A56" s="48"/>
    </row>
    <row r="57" spans="1:12" s="45" customFormat="1" x14ac:dyDescent="0.35">
      <c r="A57" s="48"/>
    </row>
    <row r="58" spans="1:12" s="45" customFormat="1" x14ac:dyDescent="0.35">
      <c r="A58" s="48"/>
    </row>
    <row r="59" spans="1:12" s="45" customFormat="1" x14ac:dyDescent="0.35">
      <c r="A59" s="48"/>
    </row>
    <row r="60" spans="1:12" s="45" customFormat="1" x14ac:dyDescent="0.35">
      <c r="A60" s="48"/>
    </row>
    <row r="61" spans="1:12" s="45" customFormat="1" x14ac:dyDescent="0.35">
      <c r="A61" s="48"/>
    </row>
    <row r="62" spans="1:12" s="45" customFormat="1" x14ac:dyDescent="0.35">
      <c r="A62" s="48"/>
    </row>
    <row r="63" spans="1:12" s="45" customFormat="1" x14ac:dyDescent="0.35">
      <c r="A63" s="48"/>
    </row>
    <row r="64" spans="1:12" s="45" customFormat="1" x14ac:dyDescent="0.35">
      <c r="A64" s="48"/>
    </row>
    <row r="65" spans="1:1" s="45" customFormat="1" x14ac:dyDescent="0.35">
      <c r="A65" s="48"/>
    </row>
    <row r="66" spans="1:1" s="45" customFormat="1" x14ac:dyDescent="0.35">
      <c r="A66" s="48"/>
    </row>
    <row r="67" spans="1:1" s="45" customFormat="1" x14ac:dyDescent="0.35">
      <c r="A67" s="48"/>
    </row>
    <row r="68" spans="1:1" s="45" customFormat="1" x14ac:dyDescent="0.35">
      <c r="A68" s="48"/>
    </row>
    <row r="69" spans="1:1" s="45" customFormat="1" x14ac:dyDescent="0.35">
      <c r="A69" s="48"/>
    </row>
    <row r="70" spans="1:1" s="45" customFormat="1" x14ac:dyDescent="0.35">
      <c r="A70" s="48"/>
    </row>
    <row r="71" spans="1:1" s="45" customFormat="1" x14ac:dyDescent="0.35">
      <c r="A71" s="48"/>
    </row>
    <row r="72" spans="1:1" s="45" customFormat="1" x14ac:dyDescent="0.35">
      <c r="A72" s="48"/>
    </row>
    <row r="73" spans="1:1" s="45" customFormat="1" x14ac:dyDescent="0.35">
      <c r="A73" s="48"/>
    </row>
    <row r="74" spans="1:1" s="45" customFormat="1" x14ac:dyDescent="0.35">
      <c r="A74" s="48"/>
    </row>
    <row r="75" spans="1:1" s="45" customFormat="1" x14ac:dyDescent="0.35">
      <c r="A75" s="48"/>
    </row>
    <row r="76" spans="1:1" s="45" customFormat="1" x14ac:dyDescent="0.35">
      <c r="A76" s="48"/>
    </row>
    <row r="77" spans="1:1" s="45" customFormat="1" x14ac:dyDescent="0.35">
      <c r="A77" s="48"/>
    </row>
    <row r="78" spans="1:1" s="45" customFormat="1" x14ac:dyDescent="0.35">
      <c r="A78" s="48"/>
    </row>
    <row r="79" spans="1:1" s="45" customFormat="1" x14ac:dyDescent="0.35">
      <c r="A79" s="48"/>
    </row>
    <row r="80" spans="1:1" s="45" customFormat="1" x14ac:dyDescent="0.35">
      <c r="A80" s="48"/>
    </row>
    <row r="81" spans="1:1" s="45" customFormat="1" x14ac:dyDescent="0.35">
      <c r="A81" s="48"/>
    </row>
    <row r="82" spans="1:1" s="45" customFormat="1" x14ac:dyDescent="0.35">
      <c r="A82" s="48"/>
    </row>
    <row r="83" spans="1:1" s="45" customFormat="1" x14ac:dyDescent="0.35">
      <c r="A83" s="48"/>
    </row>
    <row r="84" spans="1:1" s="45" customFormat="1" x14ac:dyDescent="0.35">
      <c r="A84" s="48"/>
    </row>
    <row r="85" spans="1:1" s="45" customFormat="1" x14ac:dyDescent="0.35">
      <c r="A85" s="48"/>
    </row>
    <row r="86" spans="1:1" s="45" customFormat="1" x14ac:dyDescent="0.35">
      <c r="A86" s="48"/>
    </row>
    <row r="87" spans="1:1" s="45" customFormat="1" x14ac:dyDescent="0.35">
      <c r="A87" s="48"/>
    </row>
    <row r="88" spans="1:1" s="45" customFormat="1" x14ac:dyDescent="0.35">
      <c r="A88" s="48"/>
    </row>
    <row r="89" spans="1:1" s="45" customFormat="1" x14ac:dyDescent="0.35">
      <c r="A89" s="48"/>
    </row>
    <row r="90" spans="1:1" s="45" customFormat="1" x14ac:dyDescent="0.35">
      <c r="A90" s="48"/>
    </row>
    <row r="91" spans="1:1" s="45" customFormat="1" x14ac:dyDescent="0.35">
      <c r="A91" s="48"/>
    </row>
    <row r="92" spans="1:1" s="45" customFormat="1" x14ac:dyDescent="0.35">
      <c r="A92" s="48"/>
    </row>
    <row r="93" spans="1:1" s="45" customFormat="1" x14ac:dyDescent="0.35">
      <c r="A93" s="48"/>
    </row>
    <row r="94" spans="1:1" s="45" customFormat="1" x14ac:dyDescent="0.35">
      <c r="A94" s="48"/>
    </row>
    <row r="95" spans="1:1" s="45" customFormat="1" x14ac:dyDescent="0.35">
      <c r="A95" s="48"/>
    </row>
    <row r="96" spans="1:1" s="45" customFormat="1" x14ac:dyDescent="0.35">
      <c r="A96" s="48"/>
    </row>
    <row r="97" spans="1:1" s="45" customFormat="1" x14ac:dyDescent="0.35">
      <c r="A97" s="48"/>
    </row>
    <row r="98" spans="1:1" s="45" customFormat="1" x14ac:dyDescent="0.35">
      <c r="A98" s="48"/>
    </row>
    <row r="99" spans="1:1" s="45" customFormat="1" x14ac:dyDescent="0.35">
      <c r="A99" s="48"/>
    </row>
    <row r="100" spans="1:1" s="45" customFormat="1" x14ac:dyDescent="0.35">
      <c r="A100" s="48"/>
    </row>
    <row r="101" spans="1:1" s="45" customFormat="1" x14ac:dyDescent="0.35">
      <c r="A101" s="48"/>
    </row>
    <row r="102" spans="1:1" s="45" customFormat="1" x14ac:dyDescent="0.35">
      <c r="A102" s="48"/>
    </row>
    <row r="103" spans="1:1" s="45" customFormat="1" x14ac:dyDescent="0.35">
      <c r="A103" s="48"/>
    </row>
    <row r="104" spans="1:1" s="45" customFormat="1" x14ac:dyDescent="0.35">
      <c r="A104" s="48"/>
    </row>
    <row r="105" spans="1:1" s="45" customFormat="1" x14ac:dyDescent="0.35">
      <c r="A105" s="48"/>
    </row>
    <row r="106" spans="1:1" s="45" customFormat="1" x14ac:dyDescent="0.35">
      <c r="A106" s="48"/>
    </row>
    <row r="107" spans="1:1" s="45" customFormat="1" x14ac:dyDescent="0.35">
      <c r="A107" s="48"/>
    </row>
    <row r="108" spans="1:1" s="45" customFormat="1" x14ac:dyDescent="0.35">
      <c r="A108" s="48"/>
    </row>
    <row r="109" spans="1:1" s="45" customFormat="1" x14ac:dyDescent="0.35">
      <c r="A109" s="48"/>
    </row>
    <row r="110" spans="1:1" s="45" customFormat="1" x14ac:dyDescent="0.35">
      <c r="A110" s="48"/>
    </row>
    <row r="111" spans="1:1" s="45" customFormat="1" x14ac:dyDescent="0.35">
      <c r="A111" s="48"/>
    </row>
    <row r="112" spans="1:1" s="45" customFormat="1" x14ac:dyDescent="0.35">
      <c r="A112" s="48"/>
    </row>
    <row r="113" spans="1:1" s="45" customFormat="1" x14ac:dyDescent="0.35">
      <c r="A113" s="48"/>
    </row>
    <row r="114" spans="1:1" s="45" customFormat="1" x14ac:dyDescent="0.35">
      <c r="A114" s="48"/>
    </row>
    <row r="115" spans="1:1" s="45" customFormat="1" x14ac:dyDescent="0.35">
      <c r="A115" s="48"/>
    </row>
    <row r="116" spans="1:1" s="45" customFormat="1" x14ac:dyDescent="0.35">
      <c r="A116" s="48"/>
    </row>
    <row r="117" spans="1:1" s="45" customFormat="1" x14ac:dyDescent="0.35">
      <c r="A117" s="48"/>
    </row>
    <row r="118" spans="1:1" s="45" customFormat="1" x14ac:dyDescent="0.35">
      <c r="A118" s="48"/>
    </row>
    <row r="119" spans="1:1" s="45" customFormat="1" x14ac:dyDescent="0.35">
      <c r="A119" s="48"/>
    </row>
    <row r="120" spans="1:1" s="45" customFormat="1" x14ac:dyDescent="0.35">
      <c r="A120" s="48"/>
    </row>
    <row r="121" spans="1:1" s="45" customFormat="1" x14ac:dyDescent="0.35">
      <c r="A121" s="48"/>
    </row>
    <row r="122" spans="1:1" s="45" customFormat="1" x14ac:dyDescent="0.35">
      <c r="A122" s="48"/>
    </row>
    <row r="123" spans="1:1" s="45" customFormat="1" x14ac:dyDescent="0.35">
      <c r="A123" s="48"/>
    </row>
    <row r="124" spans="1:1" s="45" customFormat="1" x14ac:dyDescent="0.35">
      <c r="A124" s="48"/>
    </row>
    <row r="125" spans="1:1" s="45" customFormat="1" x14ac:dyDescent="0.35">
      <c r="A125" s="48"/>
    </row>
    <row r="126" spans="1:1" s="45" customFormat="1" x14ac:dyDescent="0.35">
      <c r="A126" s="48"/>
    </row>
    <row r="127" spans="1:1" s="45" customFormat="1" x14ac:dyDescent="0.35">
      <c r="A127" s="48"/>
    </row>
    <row r="128" spans="1:1" s="45" customFormat="1" x14ac:dyDescent="0.35">
      <c r="A128" s="48"/>
    </row>
    <row r="129" spans="1:1" s="45" customFormat="1" x14ac:dyDescent="0.35">
      <c r="A129" s="48"/>
    </row>
    <row r="130" spans="1:1" s="45" customFormat="1" x14ac:dyDescent="0.35">
      <c r="A130" s="48"/>
    </row>
    <row r="131" spans="1:1" s="45" customFormat="1" x14ac:dyDescent="0.35">
      <c r="A131" s="48"/>
    </row>
    <row r="132" spans="1:1" s="45" customFormat="1" x14ac:dyDescent="0.35">
      <c r="A132" s="48"/>
    </row>
    <row r="133" spans="1:1" s="45" customFormat="1" x14ac:dyDescent="0.35">
      <c r="A133" s="48"/>
    </row>
    <row r="134" spans="1:1" s="45" customFormat="1" x14ac:dyDescent="0.35">
      <c r="A134" s="48"/>
    </row>
    <row r="135" spans="1:1" s="45" customFormat="1" x14ac:dyDescent="0.35">
      <c r="A135" s="48"/>
    </row>
    <row r="136" spans="1:1" s="45" customFormat="1" x14ac:dyDescent="0.35">
      <c r="A136" s="48"/>
    </row>
    <row r="137" spans="1:1" s="45" customFormat="1" x14ac:dyDescent="0.35">
      <c r="A137" s="48"/>
    </row>
    <row r="138" spans="1:1" s="45" customFormat="1" x14ac:dyDescent="0.35">
      <c r="A138" s="48"/>
    </row>
    <row r="139" spans="1:1" s="45" customFormat="1" x14ac:dyDescent="0.35">
      <c r="A139" s="48"/>
    </row>
    <row r="140" spans="1:1" s="45" customFormat="1" x14ac:dyDescent="0.35">
      <c r="A140" s="48"/>
    </row>
    <row r="141" spans="1:1" s="45" customFormat="1" x14ac:dyDescent="0.35">
      <c r="A141" s="48"/>
    </row>
    <row r="142" spans="1:1" s="45" customFormat="1" x14ac:dyDescent="0.35">
      <c r="A142" s="48"/>
    </row>
    <row r="143" spans="1:1" s="45" customFormat="1" x14ac:dyDescent="0.35">
      <c r="A143" s="48"/>
    </row>
    <row r="144" spans="1:1" s="45" customFormat="1" x14ac:dyDescent="0.35">
      <c r="A144" s="48"/>
    </row>
    <row r="145" spans="1:1" s="45" customFormat="1" x14ac:dyDescent="0.35">
      <c r="A145" s="48"/>
    </row>
    <row r="146" spans="1:1" s="45" customFormat="1" x14ac:dyDescent="0.35">
      <c r="A146" s="48"/>
    </row>
    <row r="147" spans="1:1" s="45" customFormat="1" x14ac:dyDescent="0.35">
      <c r="A147" s="48"/>
    </row>
    <row r="148" spans="1:1" s="45" customFormat="1" x14ac:dyDescent="0.35">
      <c r="A148" s="48"/>
    </row>
    <row r="149" spans="1:1" s="45" customFormat="1" x14ac:dyDescent="0.35">
      <c r="A149" s="48"/>
    </row>
    <row r="150" spans="1:1" s="45" customFormat="1" x14ac:dyDescent="0.35">
      <c r="A150" s="48"/>
    </row>
    <row r="151" spans="1:1" s="45" customFormat="1" x14ac:dyDescent="0.35">
      <c r="A151" s="48"/>
    </row>
    <row r="152" spans="1:1" s="45" customFormat="1" x14ac:dyDescent="0.35">
      <c r="A152" s="48"/>
    </row>
    <row r="153" spans="1:1" s="45" customFormat="1" x14ac:dyDescent="0.35">
      <c r="A153" s="48"/>
    </row>
    <row r="154" spans="1:1" s="45" customFormat="1" x14ac:dyDescent="0.35">
      <c r="A154" s="48"/>
    </row>
    <row r="155" spans="1:1" s="45" customFormat="1" x14ac:dyDescent="0.35">
      <c r="A155" s="48"/>
    </row>
    <row r="156" spans="1:1" s="45" customFormat="1" x14ac:dyDescent="0.35">
      <c r="A156" s="48"/>
    </row>
    <row r="157" spans="1:1" s="45" customFormat="1" x14ac:dyDescent="0.35">
      <c r="A157" s="48"/>
    </row>
    <row r="158" spans="1:1" s="45" customFormat="1" x14ac:dyDescent="0.35">
      <c r="A158" s="48"/>
    </row>
    <row r="159" spans="1:1" s="45" customFormat="1" x14ac:dyDescent="0.35">
      <c r="A159" s="48"/>
    </row>
    <row r="160" spans="1:1" s="45" customFormat="1" x14ac:dyDescent="0.35">
      <c r="A160" s="48"/>
    </row>
    <row r="161" spans="1:1" s="45" customFormat="1" x14ac:dyDescent="0.35">
      <c r="A161" s="48"/>
    </row>
    <row r="162" spans="1:1" s="45" customFormat="1" x14ac:dyDescent="0.35">
      <c r="A162" s="48"/>
    </row>
    <row r="163" spans="1:1" s="45" customFormat="1" x14ac:dyDescent="0.35">
      <c r="A163" s="48"/>
    </row>
    <row r="164" spans="1:1" s="45" customFormat="1" x14ac:dyDescent="0.35">
      <c r="A164" s="48"/>
    </row>
    <row r="165" spans="1:1" s="45" customFormat="1" x14ac:dyDescent="0.35">
      <c r="A165" s="48"/>
    </row>
    <row r="166" spans="1:1" s="45" customFormat="1" x14ac:dyDescent="0.35">
      <c r="A166" s="48"/>
    </row>
    <row r="167" spans="1:1" s="45" customFormat="1" x14ac:dyDescent="0.35">
      <c r="A167" s="48"/>
    </row>
    <row r="168" spans="1:1" s="45" customFormat="1" x14ac:dyDescent="0.35">
      <c r="A168" s="48"/>
    </row>
    <row r="169" spans="1:1" s="45" customFormat="1" x14ac:dyDescent="0.35">
      <c r="A169" s="48"/>
    </row>
    <row r="170" spans="1:1" s="45" customFormat="1" x14ac:dyDescent="0.35">
      <c r="A170" s="48"/>
    </row>
    <row r="171" spans="1:1" s="45" customFormat="1" x14ac:dyDescent="0.35">
      <c r="A171" s="48"/>
    </row>
    <row r="172" spans="1:1" s="45" customFormat="1" x14ac:dyDescent="0.35">
      <c r="A172" s="48"/>
    </row>
    <row r="173" spans="1:1" s="45" customFormat="1" x14ac:dyDescent="0.35">
      <c r="A173" s="48"/>
    </row>
    <row r="174" spans="1:1" s="45" customFormat="1" x14ac:dyDescent="0.35">
      <c r="A174" s="48"/>
    </row>
    <row r="175" spans="1:1" s="45" customFormat="1" x14ac:dyDescent="0.35">
      <c r="A175" s="48"/>
    </row>
    <row r="176" spans="1:1" s="45" customFormat="1" x14ac:dyDescent="0.35">
      <c r="A176" s="48"/>
    </row>
    <row r="177" spans="1:1" s="45" customFormat="1" x14ac:dyDescent="0.35">
      <c r="A177" s="48"/>
    </row>
    <row r="178" spans="1:1" s="45" customFormat="1" x14ac:dyDescent="0.35">
      <c r="A178" s="48"/>
    </row>
    <row r="179" spans="1:1" s="45" customFormat="1" x14ac:dyDescent="0.35">
      <c r="A179" s="48"/>
    </row>
    <row r="180" spans="1:1" s="45" customFormat="1" x14ac:dyDescent="0.35">
      <c r="A180" s="48"/>
    </row>
    <row r="181" spans="1:1" s="45" customFormat="1" x14ac:dyDescent="0.35">
      <c r="A181" s="48"/>
    </row>
    <row r="182" spans="1:1" s="45" customFormat="1" x14ac:dyDescent="0.35">
      <c r="A182" s="48"/>
    </row>
    <row r="183" spans="1:1" s="45" customFormat="1" x14ac:dyDescent="0.35">
      <c r="A183" s="48"/>
    </row>
    <row r="184" spans="1:1" s="45" customFormat="1" x14ac:dyDescent="0.35">
      <c r="A184" s="48"/>
    </row>
    <row r="185" spans="1:1" s="45" customFormat="1" x14ac:dyDescent="0.35">
      <c r="A185" s="48"/>
    </row>
    <row r="186" spans="1:1" s="45" customFormat="1" x14ac:dyDescent="0.35">
      <c r="A186" s="48"/>
    </row>
    <row r="187" spans="1:1" s="45" customFormat="1" x14ac:dyDescent="0.35">
      <c r="A187" s="48"/>
    </row>
    <row r="188" spans="1:1" s="45" customFormat="1" x14ac:dyDescent="0.35">
      <c r="A188" s="48"/>
    </row>
    <row r="189" spans="1:1" s="45" customFormat="1" x14ac:dyDescent="0.35">
      <c r="A189" s="48"/>
    </row>
    <row r="190" spans="1:1" s="45" customFormat="1" x14ac:dyDescent="0.35">
      <c r="A190" s="48"/>
    </row>
    <row r="191" spans="1:1" s="45" customFormat="1" x14ac:dyDescent="0.35">
      <c r="A191" s="48"/>
    </row>
    <row r="192" spans="1:1" s="45" customFormat="1" x14ac:dyDescent="0.35">
      <c r="A192" s="48"/>
    </row>
    <row r="193" spans="1:1" s="45" customFormat="1" x14ac:dyDescent="0.35">
      <c r="A193" s="48"/>
    </row>
    <row r="194" spans="1:1" s="45" customFormat="1" x14ac:dyDescent="0.35">
      <c r="A194" s="48"/>
    </row>
    <row r="195" spans="1:1" s="45" customFormat="1" x14ac:dyDescent="0.35">
      <c r="A195" s="48"/>
    </row>
    <row r="196" spans="1:1" s="45" customFormat="1" x14ac:dyDescent="0.35">
      <c r="A196" s="48"/>
    </row>
    <row r="197" spans="1:1" s="45" customFormat="1" x14ac:dyDescent="0.35">
      <c r="A197" s="48"/>
    </row>
    <row r="198" spans="1:1" s="45" customFormat="1" x14ac:dyDescent="0.35">
      <c r="A198" s="48"/>
    </row>
    <row r="199" spans="1:1" s="45" customFormat="1" x14ac:dyDescent="0.35">
      <c r="A199" s="48"/>
    </row>
    <row r="200" spans="1:1" s="45" customFormat="1" x14ac:dyDescent="0.35">
      <c r="A200" s="48"/>
    </row>
    <row r="244" spans="2:12" x14ac:dyDescent="0.35"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</row>
    <row r="245" spans="2:12" x14ac:dyDescent="0.35"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</row>
    <row r="246" spans="2:12" x14ac:dyDescent="0.35"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</row>
    <row r="247" spans="2:12" x14ac:dyDescent="0.35"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</row>
    <row r="248" spans="2:12" x14ac:dyDescent="0.35"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</row>
    <row r="249" spans="2:12" x14ac:dyDescent="0.35"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</row>
    <row r="250" spans="2:12" x14ac:dyDescent="0.35"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</row>
    <row r="251" spans="2:12" x14ac:dyDescent="0.35"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</row>
    <row r="252" spans="2:12" x14ac:dyDescent="0.35"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</row>
    <row r="253" spans="2:12" x14ac:dyDescent="0.35"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</row>
    <row r="254" spans="2:12" x14ac:dyDescent="0.35"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</row>
    <row r="255" spans="2:12" x14ac:dyDescent="0.35"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</row>
    <row r="256" spans="2:12" x14ac:dyDescent="0.35"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</row>
    <row r="257" spans="1:12" x14ac:dyDescent="0.35"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</row>
    <row r="258" spans="1:12" x14ac:dyDescent="0.35"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</row>
    <row r="259" spans="1:12" s="45" customFormat="1" x14ac:dyDescent="0.35">
      <c r="A259" s="48"/>
    </row>
    <row r="260" spans="1:12" s="45" customFormat="1" x14ac:dyDescent="0.35">
      <c r="A260" s="48"/>
    </row>
    <row r="261" spans="1:12" s="45" customFormat="1" x14ac:dyDescent="0.35">
      <c r="A261" s="48"/>
    </row>
    <row r="262" spans="1:12" s="45" customFormat="1" x14ac:dyDescent="0.35">
      <c r="A262" s="48"/>
    </row>
    <row r="263" spans="1:12" s="45" customFormat="1" x14ac:dyDescent="0.35">
      <c r="A263" s="48"/>
    </row>
    <row r="264" spans="1:12" s="45" customFormat="1" x14ac:dyDescent="0.35">
      <c r="A264" s="48"/>
    </row>
    <row r="265" spans="1:12" s="45" customFormat="1" x14ac:dyDescent="0.35">
      <c r="A265" s="48"/>
    </row>
    <row r="266" spans="1:12" s="45" customFormat="1" x14ac:dyDescent="0.35">
      <c r="A266" s="48"/>
    </row>
    <row r="267" spans="1:12" s="45" customFormat="1" x14ac:dyDescent="0.35">
      <c r="A267" s="48"/>
    </row>
    <row r="268" spans="1:12" s="45" customFormat="1" x14ac:dyDescent="0.35">
      <c r="A268" s="48"/>
    </row>
    <row r="269" spans="1:12" s="45" customFormat="1" x14ac:dyDescent="0.35">
      <c r="A269" s="48"/>
    </row>
    <row r="270" spans="1:12" s="45" customFormat="1" x14ac:dyDescent="0.35">
      <c r="A270" s="48"/>
    </row>
    <row r="271" spans="1:12" s="45" customFormat="1" x14ac:dyDescent="0.35">
      <c r="A271" s="48"/>
    </row>
    <row r="272" spans="1:12" s="45" customFormat="1" x14ac:dyDescent="0.35">
      <c r="A272" s="48"/>
    </row>
    <row r="273" spans="1:1" s="45" customFormat="1" x14ac:dyDescent="0.35">
      <c r="A273" s="48"/>
    </row>
    <row r="274" spans="1:1" s="45" customFormat="1" x14ac:dyDescent="0.35">
      <c r="A274" s="48"/>
    </row>
    <row r="275" spans="1:1" s="45" customFormat="1" x14ac:dyDescent="0.35">
      <c r="A275" s="48"/>
    </row>
    <row r="276" spans="1:1" s="45" customFormat="1" x14ac:dyDescent="0.35">
      <c r="A276" s="48"/>
    </row>
    <row r="277" spans="1:1" s="45" customFormat="1" x14ac:dyDescent="0.35">
      <c r="A277" s="48"/>
    </row>
    <row r="278" spans="1:1" s="45" customFormat="1" x14ac:dyDescent="0.35">
      <c r="A278" s="48"/>
    </row>
    <row r="279" spans="1:1" s="45" customFormat="1" x14ac:dyDescent="0.35">
      <c r="A279" s="48"/>
    </row>
    <row r="280" spans="1:1" s="45" customFormat="1" x14ac:dyDescent="0.35">
      <c r="A280" s="48"/>
    </row>
    <row r="281" spans="1:1" s="45" customFormat="1" x14ac:dyDescent="0.35">
      <c r="A281" s="48"/>
    </row>
    <row r="282" spans="1:1" s="45" customFormat="1" x14ac:dyDescent="0.35">
      <c r="A282" s="48"/>
    </row>
    <row r="283" spans="1:1" s="45" customFormat="1" x14ac:dyDescent="0.35">
      <c r="A283" s="48"/>
    </row>
    <row r="284" spans="1:1" s="45" customFormat="1" x14ac:dyDescent="0.35">
      <c r="A284" s="48"/>
    </row>
    <row r="285" spans="1:1" s="45" customFormat="1" x14ac:dyDescent="0.35">
      <c r="A285" s="48"/>
    </row>
    <row r="286" spans="1:1" s="45" customFormat="1" x14ac:dyDescent="0.35">
      <c r="A286" s="48"/>
    </row>
    <row r="287" spans="1:1" s="45" customFormat="1" x14ac:dyDescent="0.35">
      <c r="A287" s="48"/>
    </row>
    <row r="288" spans="1:1" s="45" customFormat="1" x14ac:dyDescent="0.35">
      <c r="A288" s="48"/>
    </row>
    <row r="289" spans="1:1" s="45" customFormat="1" x14ac:dyDescent="0.35">
      <c r="A289" s="48"/>
    </row>
    <row r="290" spans="1:1" s="45" customFormat="1" x14ac:dyDescent="0.35">
      <c r="A290" s="48"/>
    </row>
    <row r="291" spans="1:1" s="45" customFormat="1" x14ac:dyDescent="0.35">
      <c r="A291" s="48"/>
    </row>
    <row r="292" spans="1:1" s="45" customFormat="1" x14ac:dyDescent="0.35">
      <c r="A292" s="48"/>
    </row>
    <row r="293" spans="1:1" s="45" customFormat="1" x14ac:dyDescent="0.35">
      <c r="A293" s="48"/>
    </row>
    <row r="294" spans="1:1" s="45" customFormat="1" x14ac:dyDescent="0.35">
      <c r="A294" s="48"/>
    </row>
    <row r="295" spans="1:1" s="45" customFormat="1" x14ac:dyDescent="0.35">
      <c r="A295" s="48"/>
    </row>
    <row r="296" spans="1:1" s="45" customFormat="1" x14ac:dyDescent="0.35">
      <c r="A296" s="48"/>
    </row>
    <row r="297" spans="1:1" s="45" customFormat="1" x14ac:dyDescent="0.35">
      <c r="A297" s="48"/>
    </row>
    <row r="298" spans="1:1" s="45" customFormat="1" x14ac:dyDescent="0.35">
      <c r="A298" s="48"/>
    </row>
    <row r="299" spans="1:1" s="45" customFormat="1" x14ac:dyDescent="0.35">
      <c r="A299" s="48"/>
    </row>
    <row r="300" spans="1:1" s="45" customFormat="1" x14ac:dyDescent="0.35">
      <c r="A300" s="48"/>
    </row>
    <row r="301" spans="1:1" s="45" customFormat="1" x14ac:dyDescent="0.35">
      <c r="A301" s="48"/>
    </row>
    <row r="302" spans="1:1" s="45" customFormat="1" x14ac:dyDescent="0.35">
      <c r="A302" s="48"/>
    </row>
    <row r="303" spans="1:1" s="45" customFormat="1" x14ac:dyDescent="0.35">
      <c r="A303" s="48"/>
    </row>
    <row r="304" spans="1:1" s="45" customFormat="1" x14ac:dyDescent="0.35">
      <c r="A304" s="48"/>
    </row>
    <row r="305" spans="1:1" s="45" customFormat="1" x14ac:dyDescent="0.35">
      <c r="A305" s="48"/>
    </row>
    <row r="306" spans="1:1" s="45" customFormat="1" x14ac:dyDescent="0.35">
      <c r="A306" s="48"/>
    </row>
    <row r="307" spans="1:1" s="45" customFormat="1" x14ac:dyDescent="0.35">
      <c r="A307" s="48"/>
    </row>
    <row r="308" spans="1:1" s="45" customFormat="1" x14ac:dyDescent="0.35">
      <c r="A308" s="48"/>
    </row>
    <row r="309" spans="1:1" s="45" customFormat="1" x14ac:dyDescent="0.35">
      <c r="A309" s="48"/>
    </row>
    <row r="310" spans="1:1" s="45" customFormat="1" x14ac:dyDescent="0.35">
      <c r="A310" s="48"/>
    </row>
    <row r="311" spans="1:1" s="45" customFormat="1" x14ac:dyDescent="0.35">
      <c r="A311" s="48"/>
    </row>
    <row r="312" spans="1:1" s="45" customFormat="1" x14ac:dyDescent="0.35">
      <c r="A312" s="48"/>
    </row>
    <row r="313" spans="1:1" s="45" customFormat="1" x14ac:dyDescent="0.35">
      <c r="A313" s="48"/>
    </row>
    <row r="314" spans="1:1" s="45" customFormat="1" x14ac:dyDescent="0.35">
      <c r="A314" s="48"/>
    </row>
    <row r="315" spans="1:1" s="45" customFormat="1" x14ac:dyDescent="0.35">
      <c r="A315" s="48"/>
    </row>
    <row r="316" spans="1:1" s="45" customFormat="1" x14ac:dyDescent="0.35">
      <c r="A316" s="48"/>
    </row>
    <row r="317" spans="1:1" s="45" customFormat="1" x14ac:dyDescent="0.35">
      <c r="A317" s="48"/>
    </row>
    <row r="318" spans="1:1" s="45" customFormat="1" x14ac:dyDescent="0.35">
      <c r="A318" s="48"/>
    </row>
    <row r="319" spans="1:1" s="45" customFormat="1" x14ac:dyDescent="0.35">
      <c r="A319" s="48"/>
    </row>
    <row r="320" spans="1:1" s="45" customFormat="1" x14ac:dyDescent="0.35">
      <c r="A320" s="48"/>
    </row>
    <row r="321" spans="1:1" s="45" customFormat="1" x14ac:dyDescent="0.35">
      <c r="A321" s="48"/>
    </row>
    <row r="322" spans="1:1" s="45" customFormat="1" x14ac:dyDescent="0.35">
      <c r="A322" s="48"/>
    </row>
    <row r="323" spans="1:1" s="45" customFormat="1" x14ac:dyDescent="0.35">
      <c r="A323" s="48"/>
    </row>
    <row r="324" spans="1:1" s="45" customFormat="1" x14ac:dyDescent="0.35">
      <c r="A324" s="48"/>
    </row>
    <row r="325" spans="1:1" s="45" customFormat="1" x14ac:dyDescent="0.35">
      <c r="A325" s="48"/>
    </row>
    <row r="326" spans="1:1" s="45" customFormat="1" x14ac:dyDescent="0.35">
      <c r="A326" s="48"/>
    </row>
    <row r="327" spans="1:1" s="45" customFormat="1" x14ac:dyDescent="0.35">
      <c r="A327" s="48"/>
    </row>
    <row r="328" spans="1:1" s="45" customFormat="1" x14ac:dyDescent="0.35">
      <c r="A328" s="48"/>
    </row>
    <row r="329" spans="1:1" s="45" customFormat="1" x14ac:dyDescent="0.35">
      <c r="A329" s="48"/>
    </row>
    <row r="330" spans="1:1" s="45" customFormat="1" x14ac:dyDescent="0.35">
      <c r="A330" s="48"/>
    </row>
    <row r="331" spans="1:1" s="45" customFormat="1" x14ac:dyDescent="0.35">
      <c r="A331" s="48"/>
    </row>
    <row r="332" spans="1:1" s="45" customFormat="1" x14ac:dyDescent="0.35">
      <c r="A332" s="48"/>
    </row>
    <row r="333" spans="1:1" s="45" customFormat="1" x14ac:dyDescent="0.35">
      <c r="A333" s="48"/>
    </row>
    <row r="334" spans="1:1" s="45" customFormat="1" x14ac:dyDescent="0.35">
      <c r="A334" s="48"/>
    </row>
    <row r="335" spans="1:1" s="45" customFormat="1" x14ac:dyDescent="0.35">
      <c r="A335" s="48"/>
    </row>
    <row r="336" spans="1:1" s="45" customFormat="1" x14ac:dyDescent="0.35">
      <c r="A336" s="48"/>
    </row>
    <row r="337" spans="1:1" s="45" customFormat="1" x14ac:dyDescent="0.35">
      <c r="A337" s="48"/>
    </row>
    <row r="338" spans="1:1" s="45" customFormat="1" x14ac:dyDescent="0.35">
      <c r="A338" s="48"/>
    </row>
    <row r="339" spans="1:1" s="45" customFormat="1" x14ac:dyDescent="0.35">
      <c r="A339" s="48"/>
    </row>
    <row r="340" spans="1:1" s="45" customFormat="1" x14ac:dyDescent="0.35">
      <c r="A340" s="48"/>
    </row>
    <row r="341" spans="1:1" s="45" customFormat="1" x14ac:dyDescent="0.35">
      <c r="A341" s="48"/>
    </row>
    <row r="342" spans="1:1" s="45" customFormat="1" x14ac:dyDescent="0.35">
      <c r="A342" s="48"/>
    </row>
    <row r="343" spans="1:1" s="45" customFormat="1" x14ac:dyDescent="0.35">
      <c r="A343" s="48"/>
    </row>
    <row r="344" spans="1:1" s="45" customFormat="1" x14ac:dyDescent="0.35">
      <c r="A344" s="48"/>
    </row>
    <row r="345" spans="1:1" s="45" customFormat="1" x14ac:dyDescent="0.35">
      <c r="A345" s="48"/>
    </row>
    <row r="346" spans="1:1" s="45" customFormat="1" x14ac:dyDescent="0.35">
      <c r="A346" s="48"/>
    </row>
    <row r="347" spans="1:1" s="45" customFormat="1" x14ac:dyDescent="0.35">
      <c r="A347" s="48"/>
    </row>
    <row r="348" spans="1:1" s="45" customFormat="1" x14ac:dyDescent="0.35">
      <c r="A348" s="48"/>
    </row>
    <row r="349" spans="1:1" s="45" customFormat="1" x14ac:dyDescent="0.35">
      <c r="A349" s="48"/>
    </row>
    <row r="350" spans="1:1" s="45" customFormat="1" x14ac:dyDescent="0.35">
      <c r="A350" s="48"/>
    </row>
    <row r="351" spans="1:1" s="45" customFormat="1" x14ac:dyDescent="0.35">
      <c r="A351" s="48"/>
    </row>
    <row r="352" spans="1:1" s="45" customFormat="1" x14ac:dyDescent="0.35">
      <c r="A352" s="48"/>
    </row>
    <row r="353" spans="1:1" s="45" customFormat="1" x14ac:dyDescent="0.35">
      <c r="A353" s="48"/>
    </row>
    <row r="354" spans="1:1" s="45" customFormat="1" x14ac:dyDescent="0.35">
      <c r="A354" s="48"/>
    </row>
    <row r="355" spans="1:1" s="45" customFormat="1" x14ac:dyDescent="0.35">
      <c r="A355" s="48"/>
    </row>
    <row r="356" spans="1:1" s="45" customFormat="1" x14ac:dyDescent="0.35">
      <c r="A356" s="48"/>
    </row>
    <row r="357" spans="1:1" s="45" customFormat="1" x14ac:dyDescent="0.35">
      <c r="A357" s="48"/>
    </row>
    <row r="358" spans="1:1" s="45" customFormat="1" x14ac:dyDescent="0.35">
      <c r="A358" s="48"/>
    </row>
    <row r="359" spans="1:1" s="45" customFormat="1" x14ac:dyDescent="0.35">
      <c r="A359" s="48"/>
    </row>
    <row r="360" spans="1:1" s="45" customFormat="1" x14ac:dyDescent="0.35">
      <c r="A360" s="48"/>
    </row>
    <row r="361" spans="1:1" s="45" customFormat="1" x14ac:dyDescent="0.35">
      <c r="A361" s="48"/>
    </row>
    <row r="362" spans="1:1" s="45" customFormat="1" x14ac:dyDescent="0.35">
      <c r="A362" s="48"/>
    </row>
    <row r="363" spans="1:1" s="45" customFormat="1" x14ac:dyDescent="0.35">
      <c r="A363" s="48"/>
    </row>
    <row r="364" spans="1:1" s="45" customFormat="1" x14ac:dyDescent="0.35">
      <c r="A364" s="48"/>
    </row>
    <row r="365" spans="1:1" s="45" customFormat="1" x14ac:dyDescent="0.35">
      <c r="A365" s="48"/>
    </row>
    <row r="366" spans="1:1" s="45" customFormat="1" x14ac:dyDescent="0.35">
      <c r="A366" s="48"/>
    </row>
    <row r="367" spans="1:1" s="45" customFormat="1" x14ac:dyDescent="0.35">
      <c r="A367" s="48"/>
    </row>
    <row r="368" spans="1:1" s="45" customFormat="1" x14ac:dyDescent="0.35">
      <c r="A368" s="48"/>
    </row>
    <row r="369" spans="1:1" s="45" customFormat="1" x14ac:dyDescent="0.35">
      <c r="A369" s="48"/>
    </row>
    <row r="370" spans="1:1" s="45" customFormat="1" x14ac:dyDescent="0.35">
      <c r="A370" s="48"/>
    </row>
    <row r="371" spans="1:1" s="45" customFormat="1" x14ac:dyDescent="0.35">
      <c r="A371" s="48"/>
    </row>
    <row r="372" spans="1:1" s="45" customFormat="1" x14ac:dyDescent="0.35">
      <c r="A372" s="48"/>
    </row>
    <row r="373" spans="1:1" s="45" customFormat="1" x14ac:dyDescent="0.35">
      <c r="A373" s="48"/>
    </row>
    <row r="374" spans="1:1" s="45" customFormat="1" x14ac:dyDescent="0.35">
      <c r="A374" s="48"/>
    </row>
    <row r="375" spans="1:1" s="45" customFormat="1" x14ac:dyDescent="0.35">
      <c r="A375" s="48"/>
    </row>
    <row r="376" spans="1:1" s="45" customFormat="1" x14ac:dyDescent="0.35">
      <c r="A376" s="48"/>
    </row>
    <row r="377" spans="1:1" s="45" customFormat="1" x14ac:dyDescent="0.35">
      <c r="A377" s="48"/>
    </row>
    <row r="378" spans="1:1" s="45" customFormat="1" x14ac:dyDescent="0.35">
      <c r="A378" s="48"/>
    </row>
    <row r="379" spans="1:1" s="45" customFormat="1" x14ac:dyDescent="0.35">
      <c r="A379" s="48"/>
    </row>
    <row r="380" spans="1:1" s="45" customFormat="1" x14ac:dyDescent="0.35">
      <c r="A380" s="48"/>
    </row>
    <row r="381" spans="1:1" s="45" customFormat="1" x14ac:dyDescent="0.35">
      <c r="A381" s="48"/>
    </row>
    <row r="382" spans="1:1" s="45" customFormat="1" x14ac:dyDescent="0.35">
      <c r="A382" s="48"/>
    </row>
    <row r="383" spans="1:1" s="45" customFormat="1" x14ac:dyDescent="0.35">
      <c r="A383" s="48"/>
    </row>
    <row r="384" spans="1:1" s="45" customFormat="1" x14ac:dyDescent="0.35">
      <c r="A384" s="48"/>
    </row>
    <row r="385" spans="1:1" s="45" customFormat="1" x14ac:dyDescent="0.35">
      <c r="A385" s="48"/>
    </row>
    <row r="386" spans="1:1" s="45" customFormat="1" x14ac:dyDescent="0.35">
      <c r="A386" s="48"/>
    </row>
    <row r="387" spans="1:1" s="45" customFormat="1" x14ac:dyDescent="0.35">
      <c r="A387" s="48"/>
    </row>
    <row r="388" spans="1:1" s="45" customFormat="1" x14ac:dyDescent="0.35">
      <c r="A388" s="48"/>
    </row>
    <row r="389" spans="1:1" s="45" customFormat="1" x14ac:dyDescent="0.35">
      <c r="A389" s="48"/>
    </row>
    <row r="390" spans="1:1" s="45" customFormat="1" x14ac:dyDescent="0.35">
      <c r="A390" s="48"/>
    </row>
    <row r="391" spans="1:1" s="45" customFormat="1" x14ac:dyDescent="0.35">
      <c r="A391" s="48"/>
    </row>
    <row r="392" spans="1:1" s="45" customFormat="1" x14ac:dyDescent="0.35">
      <c r="A392" s="48"/>
    </row>
    <row r="393" spans="1:1" s="45" customFormat="1" x14ac:dyDescent="0.35">
      <c r="A393" s="48"/>
    </row>
    <row r="394" spans="1:1" s="45" customFormat="1" x14ac:dyDescent="0.35">
      <c r="A394" s="48"/>
    </row>
    <row r="395" spans="1:1" s="45" customFormat="1" x14ac:dyDescent="0.35">
      <c r="A395" s="48"/>
    </row>
    <row r="396" spans="1:1" s="45" customFormat="1" x14ac:dyDescent="0.35">
      <c r="A396" s="48"/>
    </row>
    <row r="397" spans="1:1" s="45" customFormat="1" x14ac:dyDescent="0.35">
      <c r="A397" s="48"/>
    </row>
    <row r="398" spans="1:1" s="45" customFormat="1" x14ac:dyDescent="0.35">
      <c r="A398" s="48"/>
    </row>
    <row r="399" spans="1:1" s="45" customFormat="1" x14ac:dyDescent="0.35">
      <c r="A399" s="48"/>
    </row>
    <row r="400" spans="1:1" s="45" customFormat="1" x14ac:dyDescent="0.35">
      <c r="A400" s="48"/>
    </row>
    <row r="401" spans="1:1" s="45" customFormat="1" x14ac:dyDescent="0.35">
      <c r="A401" s="48"/>
    </row>
    <row r="402" spans="1:1" s="45" customFormat="1" x14ac:dyDescent="0.35">
      <c r="A402" s="48"/>
    </row>
    <row r="403" spans="1:1" s="45" customFormat="1" x14ac:dyDescent="0.35">
      <c r="A403" s="48"/>
    </row>
    <row r="404" spans="1:1" s="45" customFormat="1" x14ac:dyDescent="0.35">
      <c r="A404" s="48"/>
    </row>
    <row r="405" spans="1:1" s="45" customFormat="1" x14ac:dyDescent="0.35">
      <c r="A405" s="48"/>
    </row>
    <row r="406" spans="1:1" s="45" customFormat="1" x14ac:dyDescent="0.35">
      <c r="A406" s="48"/>
    </row>
    <row r="407" spans="1:1" s="45" customFormat="1" x14ac:dyDescent="0.35">
      <c r="A407" s="48"/>
    </row>
    <row r="408" spans="1:1" s="45" customFormat="1" x14ac:dyDescent="0.35">
      <c r="A408" s="48"/>
    </row>
    <row r="409" spans="1:1" s="45" customFormat="1" x14ac:dyDescent="0.35">
      <c r="A409" s="48"/>
    </row>
    <row r="410" spans="1:1" s="45" customFormat="1" x14ac:dyDescent="0.35">
      <c r="A410" s="48"/>
    </row>
    <row r="411" spans="1:1" s="45" customFormat="1" x14ac:dyDescent="0.35">
      <c r="A411" s="48"/>
    </row>
    <row r="412" spans="1:1" s="45" customFormat="1" x14ac:dyDescent="0.35">
      <c r="A412" s="48"/>
    </row>
    <row r="413" spans="1:1" s="45" customFormat="1" x14ac:dyDescent="0.35">
      <c r="A413" s="48"/>
    </row>
    <row r="414" spans="1:1" s="45" customFormat="1" x14ac:dyDescent="0.35">
      <c r="A414" s="48"/>
    </row>
    <row r="415" spans="1:1" s="45" customFormat="1" x14ac:dyDescent="0.35">
      <c r="A415" s="48"/>
    </row>
    <row r="416" spans="1:1" s="45" customFormat="1" x14ac:dyDescent="0.35">
      <c r="A416" s="48"/>
    </row>
    <row r="417" spans="1:1" s="45" customFormat="1" x14ac:dyDescent="0.35">
      <c r="A417" s="48"/>
    </row>
    <row r="418" spans="1:1" s="45" customFormat="1" x14ac:dyDescent="0.35">
      <c r="A418" s="48"/>
    </row>
    <row r="419" spans="1:1" s="45" customFormat="1" x14ac:dyDescent="0.35">
      <c r="A419" s="48"/>
    </row>
    <row r="420" spans="1:1" s="45" customFormat="1" x14ac:dyDescent="0.35">
      <c r="A420" s="48"/>
    </row>
    <row r="421" spans="1:1" s="45" customFormat="1" x14ac:dyDescent="0.35">
      <c r="A421" s="48"/>
    </row>
    <row r="422" spans="1:1" s="45" customFormat="1" x14ac:dyDescent="0.35">
      <c r="A422" s="48"/>
    </row>
    <row r="423" spans="1:1" s="45" customFormat="1" x14ac:dyDescent="0.35">
      <c r="A423" s="48"/>
    </row>
    <row r="424" spans="1:1" s="45" customFormat="1" x14ac:dyDescent="0.35">
      <c r="A424" s="48"/>
    </row>
    <row r="425" spans="1:1" s="45" customFormat="1" x14ac:dyDescent="0.35">
      <c r="A425" s="48"/>
    </row>
    <row r="426" spans="1:1" s="45" customFormat="1" x14ac:dyDescent="0.35">
      <c r="A426" s="48"/>
    </row>
    <row r="427" spans="1:1" s="45" customFormat="1" x14ac:dyDescent="0.35">
      <c r="A427" s="48"/>
    </row>
    <row r="428" spans="1:1" s="45" customFormat="1" x14ac:dyDescent="0.35">
      <c r="A428" s="48"/>
    </row>
    <row r="429" spans="1:1" s="45" customFormat="1" x14ac:dyDescent="0.35">
      <c r="A429" s="48"/>
    </row>
    <row r="430" spans="1:1" s="45" customFormat="1" x14ac:dyDescent="0.35">
      <c r="A430" s="48"/>
    </row>
    <row r="431" spans="1:1" s="45" customFormat="1" x14ac:dyDescent="0.35">
      <c r="A431" s="48"/>
    </row>
    <row r="432" spans="1:1" s="45" customFormat="1" x14ac:dyDescent="0.35">
      <c r="A432" s="48"/>
    </row>
    <row r="433" spans="1:1" s="45" customFormat="1" x14ac:dyDescent="0.35">
      <c r="A433" s="48"/>
    </row>
    <row r="434" spans="1:1" s="45" customFormat="1" x14ac:dyDescent="0.35">
      <c r="A434" s="48"/>
    </row>
    <row r="435" spans="1:1" s="45" customFormat="1" x14ac:dyDescent="0.35">
      <c r="A435" s="48"/>
    </row>
    <row r="436" spans="1:1" s="45" customFormat="1" x14ac:dyDescent="0.35">
      <c r="A436" s="48"/>
    </row>
    <row r="437" spans="1:1" s="45" customFormat="1" x14ac:dyDescent="0.35">
      <c r="A437" s="48"/>
    </row>
    <row r="438" spans="1:1" s="45" customFormat="1" x14ac:dyDescent="0.35">
      <c r="A438" s="48"/>
    </row>
    <row r="439" spans="1:1" s="45" customFormat="1" x14ac:dyDescent="0.35">
      <c r="A439" s="48"/>
    </row>
    <row r="440" spans="1:1" s="45" customFormat="1" x14ac:dyDescent="0.35">
      <c r="A440" s="48"/>
    </row>
    <row r="441" spans="1:1" s="45" customFormat="1" x14ac:dyDescent="0.35">
      <c r="A441" s="48"/>
    </row>
    <row r="442" spans="1:1" s="45" customFormat="1" x14ac:dyDescent="0.35">
      <c r="A442" s="48"/>
    </row>
    <row r="443" spans="1:1" s="45" customFormat="1" x14ac:dyDescent="0.35">
      <c r="A443" s="48"/>
    </row>
    <row r="444" spans="1:1" s="45" customFormat="1" x14ac:dyDescent="0.35">
      <c r="A444" s="48"/>
    </row>
    <row r="445" spans="1:1" s="45" customFormat="1" x14ac:dyDescent="0.35">
      <c r="A445" s="48"/>
    </row>
    <row r="446" spans="1:1" s="45" customFormat="1" x14ac:dyDescent="0.35">
      <c r="A446" s="48"/>
    </row>
    <row r="447" spans="1:1" s="45" customFormat="1" x14ac:dyDescent="0.35">
      <c r="A447" s="48"/>
    </row>
    <row r="448" spans="1:1" s="45" customFormat="1" x14ac:dyDescent="0.35">
      <c r="A448" s="48"/>
    </row>
    <row r="449" spans="1:1" s="45" customFormat="1" x14ac:dyDescent="0.35">
      <c r="A449" s="48"/>
    </row>
    <row r="450" spans="1:1" s="45" customFormat="1" x14ac:dyDescent="0.35">
      <c r="A450" s="48"/>
    </row>
    <row r="451" spans="1:1" s="45" customFormat="1" x14ac:dyDescent="0.35">
      <c r="A451" s="48"/>
    </row>
    <row r="452" spans="1:1" s="45" customFormat="1" x14ac:dyDescent="0.35">
      <c r="A452" s="48"/>
    </row>
    <row r="453" spans="1:1" s="45" customFormat="1" x14ac:dyDescent="0.35">
      <c r="A453" s="48"/>
    </row>
    <row r="454" spans="1:1" s="45" customFormat="1" x14ac:dyDescent="0.35">
      <c r="A454" s="48"/>
    </row>
    <row r="455" spans="1:1" s="45" customFormat="1" x14ac:dyDescent="0.35">
      <c r="A455" s="48"/>
    </row>
    <row r="456" spans="1:1" s="45" customFormat="1" x14ac:dyDescent="0.35">
      <c r="A456" s="48"/>
    </row>
    <row r="457" spans="1:1" s="45" customFormat="1" x14ac:dyDescent="0.35">
      <c r="A457" s="48"/>
    </row>
    <row r="458" spans="1:1" s="45" customFormat="1" x14ac:dyDescent="0.35">
      <c r="A458" s="48"/>
    </row>
    <row r="459" spans="1:1" s="45" customFormat="1" x14ac:dyDescent="0.35">
      <c r="A459" s="48"/>
    </row>
    <row r="460" spans="1:1" s="45" customFormat="1" x14ac:dyDescent="0.35">
      <c r="A460" s="48"/>
    </row>
    <row r="461" spans="1:1" s="45" customFormat="1" x14ac:dyDescent="0.35">
      <c r="A461" s="48"/>
    </row>
    <row r="462" spans="1:1" s="45" customFormat="1" x14ac:dyDescent="0.35">
      <c r="A462" s="48"/>
    </row>
    <row r="463" spans="1:1" s="45" customFormat="1" x14ac:dyDescent="0.35">
      <c r="A463" s="48"/>
    </row>
    <row r="464" spans="1:1" s="45" customFormat="1" x14ac:dyDescent="0.35">
      <c r="A464" s="48"/>
    </row>
    <row r="465" spans="1:1" s="45" customFormat="1" x14ac:dyDescent="0.35">
      <c r="A465" s="48"/>
    </row>
    <row r="466" spans="1:1" s="45" customFormat="1" x14ac:dyDescent="0.35">
      <c r="A466" s="48"/>
    </row>
    <row r="467" spans="1:1" s="45" customFormat="1" x14ac:dyDescent="0.35">
      <c r="A467" s="48"/>
    </row>
    <row r="468" spans="1:1" s="45" customFormat="1" x14ac:dyDescent="0.35">
      <c r="A468" s="48"/>
    </row>
    <row r="469" spans="1:1" s="45" customFormat="1" x14ac:dyDescent="0.35">
      <c r="A469" s="48"/>
    </row>
    <row r="470" spans="1:1" s="45" customFormat="1" x14ac:dyDescent="0.35">
      <c r="A470" s="48"/>
    </row>
    <row r="471" spans="1:1" s="45" customFormat="1" x14ac:dyDescent="0.35">
      <c r="A471" s="48"/>
    </row>
    <row r="472" spans="1:1" s="45" customFormat="1" x14ac:dyDescent="0.35">
      <c r="A472" s="48"/>
    </row>
    <row r="473" spans="1:1" s="45" customFormat="1" x14ac:dyDescent="0.35">
      <c r="A473" s="48"/>
    </row>
    <row r="474" spans="1:1" s="45" customFormat="1" x14ac:dyDescent="0.35">
      <c r="A474" s="48"/>
    </row>
    <row r="475" spans="1:1" s="45" customFormat="1" x14ac:dyDescent="0.35">
      <c r="A475" s="48"/>
    </row>
    <row r="476" spans="1:1" s="45" customFormat="1" x14ac:dyDescent="0.35">
      <c r="A476" s="48"/>
    </row>
    <row r="477" spans="1:1" s="45" customFormat="1" x14ac:dyDescent="0.35">
      <c r="A477" s="48"/>
    </row>
    <row r="478" spans="1:1" s="45" customFormat="1" x14ac:dyDescent="0.35">
      <c r="A478" s="48"/>
    </row>
    <row r="479" spans="1:1" s="45" customFormat="1" x14ac:dyDescent="0.35">
      <c r="A479" s="48"/>
    </row>
    <row r="480" spans="1:1" s="45" customFormat="1" x14ac:dyDescent="0.35">
      <c r="A480" s="48"/>
    </row>
    <row r="481" spans="1:1" s="45" customFormat="1" x14ac:dyDescent="0.35">
      <c r="A481" s="48"/>
    </row>
    <row r="482" spans="1:1" s="45" customFormat="1" x14ac:dyDescent="0.35">
      <c r="A482" s="48"/>
    </row>
    <row r="483" spans="1:1" s="45" customFormat="1" x14ac:dyDescent="0.35">
      <c r="A483" s="48"/>
    </row>
    <row r="484" spans="1:1" s="45" customFormat="1" x14ac:dyDescent="0.35">
      <c r="A484" s="48"/>
    </row>
    <row r="485" spans="1:1" s="45" customFormat="1" x14ac:dyDescent="0.35">
      <c r="A485" s="48"/>
    </row>
    <row r="486" spans="1:1" s="45" customFormat="1" x14ac:dyDescent="0.35">
      <c r="A486" s="48"/>
    </row>
    <row r="487" spans="1:1" s="45" customFormat="1" x14ac:dyDescent="0.35">
      <c r="A487" s="48"/>
    </row>
    <row r="488" spans="1:1" s="45" customFormat="1" x14ac:dyDescent="0.35">
      <c r="A488" s="48"/>
    </row>
    <row r="489" spans="1:1" s="45" customFormat="1" x14ac:dyDescent="0.35">
      <c r="A489" s="48"/>
    </row>
    <row r="490" spans="1:1" s="45" customFormat="1" x14ac:dyDescent="0.35">
      <c r="A490" s="48"/>
    </row>
    <row r="491" spans="1:1" s="45" customFormat="1" x14ac:dyDescent="0.35">
      <c r="A491" s="48"/>
    </row>
    <row r="492" spans="1:1" s="45" customFormat="1" x14ac:dyDescent="0.35">
      <c r="A492" s="48"/>
    </row>
    <row r="493" spans="1:1" s="45" customFormat="1" x14ac:dyDescent="0.35">
      <c r="A493" s="48"/>
    </row>
    <row r="494" spans="1:1" s="45" customFormat="1" x14ac:dyDescent="0.35">
      <c r="A494" s="48"/>
    </row>
    <row r="495" spans="1:1" s="45" customFormat="1" x14ac:dyDescent="0.35">
      <c r="A495" s="48"/>
    </row>
    <row r="496" spans="1:1" s="45" customFormat="1" x14ac:dyDescent="0.35">
      <c r="A496" s="48"/>
    </row>
    <row r="497" spans="1:1" s="45" customFormat="1" x14ac:dyDescent="0.35">
      <c r="A497" s="48"/>
    </row>
    <row r="498" spans="1:1" s="45" customFormat="1" x14ac:dyDescent="0.35">
      <c r="A498" s="48"/>
    </row>
    <row r="499" spans="1:1" s="45" customFormat="1" x14ac:dyDescent="0.35">
      <c r="A499" s="48"/>
    </row>
    <row r="500" spans="1:1" s="45" customFormat="1" x14ac:dyDescent="0.35">
      <c r="A500" s="48"/>
    </row>
    <row r="501" spans="1:1" s="45" customFormat="1" x14ac:dyDescent="0.35">
      <c r="A501" s="48"/>
    </row>
    <row r="502" spans="1:1" s="45" customFormat="1" x14ac:dyDescent="0.35">
      <c r="A502" s="48"/>
    </row>
    <row r="503" spans="1:1" s="45" customFormat="1" x14ac:dyDescent="0.35">
      <c r="A503" s="48"/>
    </row>
    <row r="504" spans="1:1" s="45" customFormat="1" x14ac:dyDescent="0.35">
      <c r="A504" s="48"/>
    </row>
    <row r="505" spans="1:1" s="45" customFormat="1" x14ac:dyDescent="0.35">
      <c r="A505" s="48"/>
    </row>
    <row r="506" spans="1:1" s="45" customFormat="1" x14ac:dyDescent="0.35">
      <c r="A506" s="48"/>
    </row>
    <row r="507" spans="1:1" s="45" customFormat="1" x14ac:dyDescent="0.35">
      <c r="A507" s="48"/>
    </row>
    <row r="508" spans="1:1" s="45" customFormat="1" x14ac:dyDescent="0.35">
      <c r="A508" s="48"/>
    </row>
    <row r="509" spans="1:1" s="45" customFormat="1" x14ac:dyDescent="0.35">
      <c r="A509" s="48"/>
    </row>
    <row r="510" spans="1:1" s="45" customFormat="1" x14ac:dyDescent="0.35">
      <c r="A510" s="48"/>
    </row>
    <row r="511" spans="1:1" s="45" customFormat="1" x14ac:dyDescent="0.35">
      <c r="A511" s="48"/>
    </row>
    <row r="512" spans="1:1" s="45" customFormat="1" x14ac:dyDescent="0.35">
      <c r="A512" s="48"/>
    </row>
    <row r="513" spans="1:1" s="45" customFormat="1" x14ac:dyDescent="0.35">
      <c r="A513" s="48"/>
    </row>
    <row r="514" spans="1:1" s="45" customFormat="1" x14ac:dyDescent="0.35">
      <c r="A514" s="48"/>
    </row>
    <row r="515" spans="1:1" s="45" customFormat="1" x14ac:dyDescent="0.35">
      <c r="A515" s="48"/>
    </row>
    <row r="516" spans="1:1" s="45" customFormat="1" x14ac:dyDescent="0.35">
      <c r="A516" s="48"/>
    </row>
    <row r="517" spans="1:1" s="45" customFormat="1" x14ac:dyDescent="0.35">
      <c r="A517" s="48"/>
    </row>
    <row r="518" spans="1:1" s="45" customFormat="1" x14ac:dyDescent="0.35">
      <c r="A518" s="48"/>
    </row>
    <row r="519" spans="1:1" s="45" customFormat="1" x14ac:dyDescent="0.35">
      <c r="A519" s="48"/>
    </row>
    <row r="520" spans="1:1" s="45" customFormat="1" x14ac:dyDescent="0.35">
      <c r="A520" s="48"/>
    </row>
    <row r="521" spans="1:1" s="45" customFormat="1" x14ac:dyDescent="0.35">
      <c r="A521" s="48"/>
    </row>
    <row r="522" spans="1:1" s="45" customFormat="1" x14ac:dyDescent="0.35">
      <c r="A522" s="48"/>
    </row>
    <row r="523" spans="1:1" s="45" customFormat="1" x14ac:dyDescent="0.35">
      <c r="A523" s="48"/>
    </row>
    <row r="524" spans="1:1" s="45" customFormat="1" x14ac:dyDescent="0.35">
      <c r="A524" s="48"/>
    </row>
    <row r="525" spans="1:1" s="45" customFormat="1" x14ac:dyDescent="0.35">
      <c r="A525" s="48"/>
    </row>
    <row r="526" spans="1:1" s="45" customFormat="1" x14ac:dyDescent="0.35">
      <c r="A526" s="48"/>
    </row>
    <row r="527" spans="1:1" s="45" customFormat="1" x14ac:dyDescent="0.35">
      <c r="A527" s="48"/>
    </row>
    <row r="528" spans="1:1" s="45" customFormat="1" x14ac:dyDescent="0.35">
      <c r="A528" s="48"/>
    </row>
    <row r="529" spans="1:1" s="45" customFormat="1" x14ac:dyDescent="0.35">
      <c r="A529" s="48"/>
    </row>
    <row r="530" spans="1:1" s="45" customFormat="1" x14ac:dyDescent="0.35">
      <c r="A530" s="48"/>
    </row>
    <row r="531" spans="1:1" s="45" customFormat="1" x14ac:dyDescent="0.35">
      <c r="A531" s="48"/>
    </row>
    <row r="532" spans="1:1" s="45" customFormat="1" x14ac:dyDescent="0.35">
      <c r="A532" s="48"/>
    </row>
    <row r="533" spans="1:1" s="45" customFormat="1" x14ac:dyDescent="0.35">
      <c r="A533" s="48"/>
    </row>
    <row r="534" spans="1:1" s="45" customFormat="1" x14ac:dyDescent="0.35">
      <c r="A534" s="48"/>
    </row>
    <row r="535" spans="1:1" s="45" customFormat="1" x14ac:dyDescent="0.35">
      <c r="A535" s="48"/>
    </row>
    <row r="536" spans="1:1" s="45" customFormat="1" x14ac:dyDescent="0.35">
      <c r="A536" s="48"/>
    </row>
    <row r="537" spans="1:1" s="45" customFormat="1" x14ac:dyDescent="0.35">
      <c r="A537" s="48"/>
    </row>
    <row r="538" spans="1:1" s="45" customFormat="1" x14ac:dyDescent="0.35">
      <c r="A538" s="48"/>
    </row>
    <row r="539" spans="1:1" s="45" customFormat="1" x14ac:dyDescent="0.35">
      <c r="A539" s="48"/>
    </row>
    <row r="540" spans="1:1" s="45" customFormat="1" x14ac:dyDescent="0.35">
      <c r="A540" s="48"/>
    </row>
    <row r="541" spans="1:1" s="45" customFormat="1" x14ac:dyDescent="0.35">
      <c r="A541" s="48"/>
    </row>
    <row r="542" spans="1:1" s="45" customFormat="1" x14ac:dyDescent="0.35">
      <c r="A542" s="48"/>
    </row>
    <row r="543" spans="1:1" s="45" customFormat="1" x14ac:dyDescent="0.35">
      <c r="A543" s="48"/>
    </row>
    <row r="544" spans="1:1" s="45" customFormat="1" x14ac:dyDescent="0.35">
      <c r="A544" s="48"/>
    </row>
    <row r="545" spans="1:1" s="45" customFormat="1" x14ac:dyDescent="0.35">
      <c r="A545" s="48"/>
    </row>
    <row r="546" spans="1:1" s="45" customFormat="1" x14ac:dyDescent="0.35">
      <c r="A546" s="48"/>
    </row>
    <row r="547" spans="1:1" s="45" customFormat="1" x14ac:dyDescent="0.35">
      <c r="A547" s="48"/>
    </row>
    <row r="548" spans="1:1" s="45" customFormat="1" x14ac:dyDescent="0.35">
      <c r="A548" s="48"/>
    </row>
    <row r="549" spans="1:1" s="45" customFormat="1" x14ac:dyDescent="0.35">
      <c r="A549" s="48"/>
    </row>
    <row r="550" spans="1:1" s="45" customFormat="1" x14ac:dyDescent="0.35">
      <c r="A550" s="48"/>
    </row>
    <row r="551" spans="1:1" s="45" customFormat="1" x14ac:dyDescent="0.35">
      <c r="A551" s="48"/>
    </row>
    <row r="552" spans="1:1" s="45" customFormat="1" x14ac:dyDescent="0.35">
      <c r="A552" s="48"/>
    </row>
    <row r="553" spans="1:1" s="45" customFormat="1" x14ac:dyDescent="0.35">
      <c r="A553" s="48"/>
    </row>
    <row r="554" spans="1:1" s="45" customFormat="1" x14ac:dyDescent="0.35">
      <c r="A554" s="48"/>
    </row>
    <row r="555" spans="1:1" s="45" customFormat="1" x14ac:dyDescent="0.35">
      <c r="A555" s="48"/>
    </row>
    <row r="556" spans="1:1" s="45" customFormat="1" x14ac:dyDescent="0.35">
      <c r="A556" s="48"/>
    </row>
    <row r="557" spans="1:1" s="45" customFormat="1" x14ac:dyDescent="0.35">
      <c r="A557" s="48"/>
    </row>
    <row r="558" spans="1:1" s="45" customFormat="1" x14ac:dyDescent="0.35">
      <c r="A558" s="48"/>
    </row>
    <row r="559" spans="1:1" s="45" customFormat="1" x14ac:dyDescent="0.35">
      <c r="A559" s="48"/>
    </row>
    <row r="560" spans="1:1" s="45" customFormat="1" x14ac:dyDescent="0.35">
      <c r="A560" s="48"/>
    </row>
    <row r="561" spans="1:1" s="45" customFormat="1" x14ac:dyDescent="0.35">
      <c r="A561" s="48"/>
    </row>
    <row r="562" spans="1:1" s="45" customFormat="1" x14ac:dyDescent="0.35">
      <c r="A562" s="48"/>
    </row>
    <row r="563" spans="1:1" s="45" customFormat="1" x14ac:dyDescent="0.35">
      <c r="A563" s="48"/>
    </row>
    <row r="564" spans="1:1" s="45" customFormat="1" x14ac:dyDescent="0.35">
      <c r="A564" s="48"/>
    </row>
    <row r="565" spans="1:1" s="45" customFormat="1" x14ac:dyDescent="0.35">
      <c r="A565" s="48"/>
    </row>
    <row r="566" spans="1:1" s="45" customFormat="1" x14ac:dyDescent="0.35">
      <c r="A566" s="48"/>
    </row>
    <row r="567" spans="1:1" s="45" customFormat="1" x14ac:dyDescent="0.35">
      <c r="A567" s="48"/>
    </row>
    <row r="568" spans="1:1" s="45" customFormat="1" x14ac:dyDescent="0.35">
      <c r="A568" s="48"/>
    </row>
    <row r="569" spans="1:1" s="45" customFormat="1" x14ac:dyDescent="0.35">
      <c r="A569" s="48"/>
    </row>
    <row r="570" spans="1:1" s="45" customFormat="1" x14ac:dyDescent="0.35">
      <c r="A570" s="48"/>
    </row>
    <row r="571" spans="1:1" s="45" customFormat="1" x14ac:dyDescent="0.35">
      <c r="A571" s="48"/>
    </row>
    <row r="572" spans="1:1" s="45" customFormat="1" x14ac:dyDescent="0.35">
      <c r="A572" s="48"/>
    </row>
    <row r="573" spans="1:1" s="45" customFormat="1" x14ac:dyDescent="0.35">
      <c r="A573" s="48"/>
    </row>
    <row r="574" spans="1:1" s="45" customFormat="1" x14ac:dyDescent="0.35">
      <c r="A574" s="48"/>
    </row>
    <row r="575" spans="1:1" s="45" customFormat="1" x14ac:dyDescent="0.35">
      <c r="A575" s="48"/>
    </row>
    <row r="576" spans="1:1" s="45" customFormat="1" x14ac:dyDescent="0.35">
      <c r="A576" s="48"/>
    </row>
    <row r="577" spans="1:1" s="45" customFormat="1" x14ac:dyDescent="0.35">
      <c r="A577" s="48"/>
    </row>
    <row r="578" spans="1:1" s="45" customFormat="1" x14ac:dyDescent="0.35">
      <c r="A578" s="48"/>
    </row>
    <row r="579" spans="1:1" s="45" customFormat="1" x14ac:dyDescent="0.35">
      <c r="A579" s="48"/>
    </row>
    <row r="580" spans="1:1" s="45" customFormat="1" x14ac:dyDescent="0.35">
      <c r="A580" s="48"/>
    </row>
    <row r="581" spans="1:1" s="45" customFormat="1" x14ac:dyDescent="0.35">
      <c r="A581" s="48"/>
    </row>
    <row r="582" spans="1:1" s="45" customFormat="1" x14ac:dyDescent="0.35">
      <c r="A582" s="48"/>
    </row>
    <row r="583" spans="1:1" s="45" customFormat="1" x14ac:dyDescent="0.35">
      <c r="A583" s="48"/>
    </row>
    <row r="584" spans="1:1" s="45" customFormat="1" x14ac:dyDescent="0.35">
      <c r="A584" s="48"/>
    </row>
    <row r="585" spans="1:1" s="45" customFormat="1" x14ac:dyDescent="0.35">
      <c r="A585" s="48"/>
    </row>
    <row r="586" spans="1:1" s="45" customFormat="1" x14ac:dyDescent="0.35">
      <c r="A586" s="48"/>
    </row>
    <row r="587" spans="1:1" s="45" customFormat="1" x14ac:dyDescent="0.35">
      <c r="A587" s="48"/>
    </row>
    <row r="588" spans="1:1" s="45" customFormat="1" x14ac:dyDescent="0.35">
      <c r="A588" s="48"/>
    </row>
    <row r="589" spans="1:1" s="45" customFormat="1" x14ac:dyDescent="0.35">
      <c r="A589" s="48"/>
    </row>
    <row r="590" spans="1:1" s="45" customFormat="1" x14ac:dyDescent="0.35">
      <c r="A590" s="48"/>
    </row>
    <row r="591" spans="1:1" s="45" customFormat="1" x14ac:dyDescent="0.35">
      <c r="A591" s="48"/>
    </row>
    <row r="592" spans="1:1" s="45" customFormat="1" x14ac:dyDescent="0.35">
      <c r="A592" s="48"/>
    </row>
    <row r="593" spans="1:1" s="45" customFormat="1" x14ac:dyDescent="0.35">
      <c r="A593" s="48"/>
    </row>
    <row r="594" spans="1:1" s="45" customFormat="1" x14ac:dyDescent="0.35">
      <c r="A594" s="48"/>
    </row>
    <row r="595" spans="1:1" s="45" customFormat="1" x14ac:dyDescent="0.35">
      <c r="A595" s="48"/>
    </row>
    <row r="596" spans="1:1" s="45" customFormat="1" x14ac:dyDescent="0.35">
      <c r="A596" s="48"/>
    </row>
    <row r="597" spans="1:1" s="45" customFormat="1" x14ac:dyDescent="0.35">
      <c r="A597" s="48"/>
    </row>
    <row r="598" spans="1:1" s="45" customFormat="1" x14ac:dyDescent="0.35">
      <c r="A598" s="48"/>
    </row>
    <row r="599" spans="1:1" s="45" customFormat="1" x14ac:dyDescent="0.35">
      <c r="A599" s="48"/>
    </row>
    <row r="600" spans="1:1" s="45" customFormat="1" x14ac:dyDescent="0.35">
      <c r="A600" s="48"/>
    </row>
    <row r="601" spans="1:1" s="45" customFormat="1" x14ac:dyDescent="0.35">
      <c r="A601" s="48"/>
    </row>
    <row r="602" spans="1:1" s="45" customFormat="1" x14ac:dyDescent="0.35">
      <c r="A602" s="48"/>
    </row>
    <row r="603" spans="1:1" s="45" customFormat="1" x14ac:dyDescent="0.35">
      <c r="A603" s="48"/>
    </row>
    <row r="604" spans="1:1" s="45" customFormat="1" x14ac:dyDescent="0.35">
      <c r="A604" s="48"/>
    </row>
    <row r="605" spans="1:1" s="45" customFormat="1" x14ac:dyDescent="0.35">
      <c r="A605" s="48"/>
    </row>
    <row r="606" spans="1:1" s="45" customFormat="1" x14ac:dyDescent="0.35">
      <c r="A606" s="48"/>
    </row>
    <row r="607" spans="1:1" s="45" customFormat="1" x14ac:dyDescent="0.35">
      <c r="A607" s="48"/>
    </row>
    <row r="608" spans="1:1" s="45" customFormat="1" x14ac:dyDescent="0.35">
      <c r="A608" s="48"/>
    </row>
    <row r="609" spans="1:1" s="45" customFormat="1" x14ac:dyDescent="0.35">
      <c r="A609" s="48"/>
    </row>
    <row r="610" spans="1:1" s="45" customFormat="1" x14ac:dyDescent="0.35">
      <c r="A610" s="48"/>
    </row>
    <row r="611" spans="1:1" s="45" customFormat="1" x14ac:dyDescent="0.35">
      <c r="A611" s="48"/>
    </row>
    <row r="612" spans="1:1" s="45" customFormat="1" x14ac:dyDescent="0.35">
      <c r="A612" s="48"/>
    </row>
    <row r="613" spans="1:1" s="45" customFormat="1" x14ac:dyDescent="0.35">
      <c r="A613" s="48"/>
    </row>
    <row r="614" spans="1:1" s="45" customFormat="1" x14ac:dyDescent="0.35">
      <c r="A614" s="48"/>
    </row>
    <row r="615" spans="1:1" s="45" customFormat="1" x14ac:dyDescent="0.35">
      <c r="A615" s="48"/>
    </row>
    <row r="616" spans="1:1" s="45" customFormat="1" x14ac:dyDescent="0.35">
      <c r="A616" s="48"/>
    </row>
    <row r="617" spans="1:1" s="45" customFormat="1" x14ac:dyDescent="0.35">
      <c r="A617" s="48"/>
    </row>
    <row r="618" spans="1:1" s="45" customFormat="1" x14ac:dyDescent="0.35">
      <c r="A618" s="48"/>
    </row>
    <row r="619" spans="1:1" s="45" customFormat="1" x14ac:dyDescent="0.35">
      <c r="A619" s="48"/>
    </row>
    <row r="620" spans="1:1" s="45" customFormat="1" x14ac:dyDescent="0.35">
      <c r="A620" s="48"/>
    </row>
    <row r="621" spans="1:1" s="45" customFormat="1" x14ac:dyDescent="0.35">
      <c r="A621" s="48"/>
    </row>
    <row r="622" spans="1:1" s="45" customFormat="1" x14ac:dyDescent="0.35">
      <c r="A622" s="48"/>
    </row>
    <row r="623" spans="1:1" s="45" customFormat="1" x14ac:dyDescent="0.35">
      <c r="A623" s="48"/>
    </row>
    <row r="624" spans="1:1" s="45" customFormat="1" x14ac:dyDescent="0.35">
      <c r="A624" s="48"/>
    </row>
    <row r="625" spans="1:1" s="45" customFormat="1" x14ac:dyDescent="0.35">
      <c r="A625" s="48"/>
    </row>
    <row r="626" spans="1:1" s="45" customFormat="1" x14ac:dyDescent="0.35">
      <c r="A626" s="48"/>
    </row>
    <row r="627" spans="1:1" s="45" customFormat="1" x14ac:dyDescent="0.35">
      <c r="A627" s="48"/>
    </row>
    <row r="628" spans="1:1" s="45" customFormat="1" x14ac:dyDescent="0.35">
      <c r="A628" s="48"/>
    </row>
    <row r="629" spans="1:1" s="45" customFormat="1" x14ac:dyDescent="0.35">
      <c r="A629" s="48"/>
    </row>
    <row r="630" spans="1:1" s="45" customFormat="1" x14ac:dyDescent="0.35">
      <c r="A630" s="48"/>
    </row>
    <row r="631" spans="1:1" s="45" customFormat="1" x14ac:dyDescent="0.35">
      <c r="A631" s="48"/>
    </row>
    <row r="632" spans="1:1" s="45" customFormat="1" x14ac:dyDescent="0.35">
      <c r="A632" s="48"/>
    </row>
    <row r="633" spans="1:1" s="45" customFormat="1" x14ac:dyDescent="0.35">
      <c r="A633" s="48"/>
    </row>
    <row r="634" spans="1:1" s="45" customFormat="1" x14ac:dyDescent="0.35">
      <c r="A634" s="48"/>
    </row>
    <row r="635" spans="1:1" s="45" customFormat="1" x14ac:dyDescent="0.35">
      <c r="A635" s="48"/>
    </row>
    <row r="636" spans="1:1" s="45" customFormat="1" x14ac:dyDescent="0.35">
      <c r="A636" s="48"/>
    </row>
    <row r="637" spans="1:1" s="45" customFormat="1" x14ac:dyDescent="0.35">
      <c r="A637" s="48"/>
    </row>
    <row r="638" spans="1:1" s="45" customFormat="1" x14ac:dyDescent="0.35">
      <c r="A638" s="48"/>
    </row>
    <row r="639" spans="1:1" s="45" customFormat="1" x14ac:dyDescent="0.35">
      <c r="A639" s="48"/>
    </row>
    <row r="640" spans="1:1" s="45" customFormat="1" x14ac:dyDescent="0.35">
      <c r="A640" s="48"/>
    </row>
    <row r="641" spans="1:1" s="45" customFormat="1" x14ac:dyDescent="0.35">
      <c r="A641" s="48"/>
    </row>
    <row r="642" spans="1:1" s="45" customFormat="1" x14ac:dyDescent="0.35">
      <c r="A642" s="48"/>
    </row>
    <row r="643" spans="1:1" s="45" customFormat="1" x14ac:dyDescent="0.35">
      <c r="A643" s="48"/>
    </row>
    <row r="644" spans="1:1" s="45" customFormat="1" x14ac:dyDescent="0.35">
      <c r="A644" s="48"/>
    </row>
    <row r="645" spans="1:1" s="45" customFormat="1" x14ac:dyDescent="0.35">
      <c r="A645" s="48"/>
    </row>
    <row r="646" spans="1:1" s="45" customFormat="1" x14ac:dyDescent="0.35">
      <c r="A646" s="48"/>
    </row>
    <row r="647" spans="1:1" s="45" customFormat="1" x14ac:dyDescent="0.35">
      <c r="A647" s="48"/>
    </row>
    <row r="648" spans="1:1" s="45" customFormat="1" x14ac:dyDescent="0.35">
      <c r="A648" s="48"/>
    </row>
    <row r="649" spans="1:1" s="45" customFormat="1" x14ac:dyDescent="0.35">
      <c r="A649" s="48"/>
    </row>
    <row r="650" spans="1:1" s="45" customFormat="1" x14ac:dyDescent="0.35">
      <c r="A650" s="48"/>
    </row>
    <row r="651" spans="1:1" s="45" customFormat="1" x14ac:dyDescent="0.35">
      <c r="A651" s="48"/>
    </row>
    <row r="652" spans="1:1" s="45" customFormat="1" x14ac:dyDescent="0.35">
      <c r="A652" s="48"/>
    </row>
    <row r="653" spans="1:1" s="45" customFormat="1" x14ac:dyDescent="0.35">
      <c r="A653" s="48"/>
    </row>
    <row r="654" spans="1:1" s="45" customFormat="1" x14ac:dyDescent="0.35">
      <c r="A654" s="48"/>
    </row>
    <row r="655" spans="1:1" s="45" customFormat="1" x14ac:dyDescent="0.35">
      <c r="A655" s="48"/>
    </row>
    <row r="656" spans="1:1" s="45" customFormat="1" x14ac:dyDescent="0.35">
      <c r="A656" s="48"/>
    </row>
    <row r="657" spans="1:1" s="45" customFormat="1" x14ac:dyDescent="0.35">
      <c r="A657" s="48"/>
    </row>
    <row r="658" spans="1:1" s="45" customFormat="1" x14ac:dyDescent="0.35">
      <c r="A658" s="48"/>
    </row>
    <row r="659" spans="1:1" s="45" customFormat="1" x14ac:dyDescent="0.35">
      <c r="A659" s="48"/>
    </row>
    <row r="660" spans="1:1" s="45" customFormat="1" x14ac:dyDescent="0.35">
      <c r="A660" s="48"/>
    </row>
    <row r="661" spans="1:1" s="45" customFormat="1" x14ac:dyDescent="0.35">
      <c r="A661" s="48"/>
    </row>
    <row r="662" spans="1:1" s="45" customFormat="1" x14ac:dyDescent="0.35">
      <c r="A662" s="48"/>
    </row>
    <row r="663" spans="1:1" s="45" customFormat="1" x14ac:dyDescent="0.35">
      <c r="A663" s="48"/>
    </row>
    <row r="664" spans="1:1" s="45" customFormat="1" x14ac:dyDescent="0.35">
      <c r="A664" s="48"/>
    </row>
    <row r="665" spans="1:1" s="45" customFormat="1" x14ac:dyDescent="0.35">
      <c r="A665" s="48"/>
    </row>
    <row r="666" spans="1:1" s="45" customFormat="1" x14ac:dyDescent="0.35">
      <c r="A666" s="48"/>
    </row>
    <row r="667" spans="1:1" s="45" customFormat="1" x14ac:dyDescent="0.35">
      <c r="A667" s="48"/>
    </row>
    <row r="668" spans="1:1" s="45" customFormat="1" x14ac:dyDescent="0.35">
      <c r="A668" s="48"/>
    </row>
    <row r="669" spans="1:1" s="45" customFormat="1" x14ac:dyDescent="0.35">
      <c r="A669" s="48"/>
    </row>
    <row r="670" spans="1:1" s="45" customFormat="1" x14ac:dyDescent="0.35">
      <c r="A670" s="48"/>
    </row>
    <row r="671" spans="1:1" s="45" customFormat="1" x14ac:dyDescent="0.35">
      <c r="A671" s="48"/>
    </row>
    <row r="672" spans="1:1" s="45" customFormat="1" x14ac:dyDescent="0.35">
      <c r="A672" s="48"/>
    </row>
    <row r="673" spans="1:1" s="45" customFormat="1" x14ac:dyDescent="0.35">
      <c r="A673" s="48"/>
    </row>
    <row r="674" spans="1:1" s="45" customFormat="1" x14ac:dyDescent="0.35">
      <c r="A674" s="48"/>
    </row>
    <row r="675" spans="1:1" s="45" customFormat="1" x14ac:dyDescent="0.35">
      <c r="A675" s="48"/>
    </row>
    <row r="676" spans="1:1" s="45" customFormat="1" x14ac:dyDescent="0.35">
      <c r="A676" s="48"/>
    </row>
    <row r="677" spans="1:1" s="45" customFormat="1" x14ac:dyDescent="0.35">
      <c r="A677" s="48"/>
    </row>
    <row r="678" spans="1:1" s="45" customFormat="1" x14ac:dyDescent="0.35">
      <c r="A678" s="48"/>
    </row>
    <row r="679" spans="1:1" s="45" customFormat="1" x14ac:dyDescent="0.35">
      <c r="A679" s="48"/>
    </row>
    <row r="680" spans="1:1" s="45" customFormat="1" x14ac:dyDescent="0.35">
      <c r="A680" s="48"/>
    </row>
    <row r="681" spans="1:1" s="45" customFormat="1" x14ac:dyDescent="0.35">
      <c r="A681" s="48"/>
    </row>
    <row r="682" spans="1:1" s="45" customFormat="1" x14ac:dyDescent="0.35">
      <c r="A682" s="48"/>
    </row>
    <row r="683" spans="1:1" s="45" customFormat="1" x14ac:dyDescent="0.35">
      <c r="A683" s="48"/>
    </row>
    <row r="684" spans="1:1" s="45" customFormat="1" x14ac:dyDescent="0.35">
      <c r="A684" s="48"/>
    </row>
    <row r="685" spans="1:1" s="45" customFormat="1" x14ac:dyDescent="0.35">
      <c r="A685" s="48"/>
    </row>
    <row r="686" spans="1:1" s="45" customFormat="1" x14ac:dyDescent="0.35">
      <c r="A686" s="48"/>
    </row>
    <row r="687" spans="1:1" s="45" customFormat="1" x14ac:dyDescent="0.35">
      <c r="A687" s="48"/>
    </row>
    <row r="688" spans="1:1" s="45" customFormat="1" x14ac:dyDescent="0.35">
      <c r="A688" s="48"/>
    </row>
    <row r="689" spans="1:1" s="45" customFormat="1" x14ac:dyDescent="0.35">
      <c r="A689" s="48"/>
    </row>
    <row r="690" spans="1:1" s="45" customFormat="1" x14ac:dyDescent="0.35">
      <c r="A690" s="48"/>
    </row>
    <row r="691" spans="1:1" s="45" customFormat="1" x14ac:dyDescent="0.35">
      <c r="A691" s="48"/>
    </row>
    <row r="692" spans="1:1" s="45" customFormat="1" x14ac:dyDescent="0.35">
      <c r="A692" s="48"/>
    </row>
    <row r="693" spans="1:1" s="45" customFormat="1" x14ac:dyDescent="0.35">
      <c r="A693" s="48"/>
    </row>
    <row r="694" spans="1:1" s="45" customFormat="1" x14ac:dyDescent="0.35">
      <c r="A694" s="48"/>
    </row>
    <row r="695" spans="1:1" s="45" customFormat="1" x14ac:dyDescent="0.35">
      <c r="A695" s="48"/>
    </row>
    <row r="696" spans="1:1" s="45" customFormat="1" x14ac:dyDescent="0.35">
      <c r="A696" s="48"/>
    </row>
    <row r="697" spans="1:1" s="45" customFormat="1" x14ac:dyDescent="0.35">
      <c r="A697" s="48"/>
    </row>
    <row r="698" spans="1:1" s="45" customFormat="1" x14ac:dyDescent="0.35">
      <c r="A698" s="48"/>
    </row>
    <row r="699" spans="1:1" s="45" customFormat="1" x14ac:dyDescent="0.35">
      <c r="A699" s="48"/>
    </row>
    <row r="700" spans="1:1" s="45" customFormat="1" x14ac:dyDescent="0.35">
      <c r="A700" s="48"/>
    </row>
    <row r="701" spans="1:1" s="45" customFormat="1" x14ac:dyDescent="0.35">
      <c r="A701" s="48"/>
    </row>
    <row r="702" spans="1:1" s="45" customFormat="1" x14ac:dyDescent="0.35">
      <c r="A702" s="48"/>
    </row>
    <row r="703" spans="1:1" s="45" customFormat="1" x14ac:dyDescent="0.35">
      <c r="A703" s="48"/>
    </row>
    <row r="704" spans="1:1" s="45" customFormat="1" x14ac:dyDescent="0.35">
      <c r="A704" s="48"/>
    </row>
    <row r="705" spans="1:1" s="45" customFormat="1" x14ac:dyDescent="0.35">
      <c r="A705" s="48"/>
    </row>
    <row r="706" spans="1:1" s="45" customFormat="1" x14ac:dyDescent="0.35">
      <c r="A706" s="48"/>
    </row>
    <row r="707" spans="1:1" s="45" customFormat="1" x14ac:dyDescent="0.35">
      <c r="A707" s="48"/>
    </row>
    <row r="708" spans="1:1" s="45" customFormat="1" x14ac:dyDescent="0.35">
      <c r="A708" s="48"/>
    </row>
    <row r="709" spans="1:1" s="45" customFormat="1" x14ac:dyDescent="0.35">
      <c r="A709" s="48"/>
    </row>
    <row r="710" spans="1:1" s="45" customFormat="1" x14ac:dyDescent="0.35">
      <c r="A710" s="48"/>
    </row>
    <row r="711" spans="1:1" s="45" customFormat="1" x14ac:dyDescent="0.35">
      <c r="A711" s="48"/>
    </row>
    <row r="712" spans="1:1" s="45" customFormat="1" x14ac:dyDescent="0.35">
      <c r="A712" s="48"/>
    </row>
    <row r="713" spans="1:1" s="45" customFormat="1" x14ac:dyDescent="0.35">
      <c r="A713" s="48"/>
    </row>
    <row r="714" spans="1:1" s="45" customFormat="1" x14ac:dyDescent="0.35">
      <c r="A714" s="48"/>
    </row>
    <row r="715" spans="1:1" s="45" customFormat="1" x14ac:dyDescent="0.35">
      <c r="A715" s="48"/>
    </row>
    <row r="716" spans="1:1" s="45" customFormat="1" x14ac:dyDescent="0.35">
      <c r="A716" s="48"/>
    </row>
    <row r="717" spans="1:1" s="45" customFormat="1" x14ac:dyDescent="0.35">
      <c r="A717" s="48"/>
    </row>
    <row r="718" spans="1:1" s="45" customFormat="1" x14ac:dyDescent="0.35">
      <c r="A718" s="48"/>
    </row>
    <row r="719" spans="1:1" s="45" customFormat="1" x14ac:dyDescent="0.35">
      <c r="A719" s="48"/>
    </row>
    <row r="720" spans="1:1" s="45" customFormat="1" x14ac:dyDescent="0.35">
      <c r="A720" s="48"/>
    </row>
    <row r="721" spans="1:1" s="45" customFormat="1" x14ac:dyDescent="0.35">
      <c r="A721" s="48"/>
    </row>
    <row r="722" spans="1:1" s="45" customFormat="1" x14ac:dyDescent="0.35">
      <c r="A722" s="48"/>
    </row>
    <row r="723" spans="1:1" s="45" customFormat="1" x14ac:dyDescent="0.35">
      <c r="A723" s="48"/>
    </row>
    <row r="724" spans="1:1" s="45" customFormat="1" x14ac:dyDescent="0.35">
      <c r="A724" s="48"/>
    </row>
    <row r="725" spans="1:1" s="45" customFormat="1" x14ac:dyDescent="0.35">
      <c r="A725" s="48"/>
    </row>
    <row r="726" spans="1:1" s="45" customFormat="1" x14ac:dyDescent="0.35">
      <c r="A726" s="48"/>
    </row>
    <row r="727" spans="1:1" s="45" customFormat="1" x14ac:dyDescent="0.35">
      <c r="A727" s="48"/>
    </row>
    <row r="728" spans="1:1" s="45" customFormat="1" x14ac:dyDescent="0.35">
      <c r="A728" s="48"/>
    </row>
    <row r="729" spans="1:1" s="45" customFormat="1" x14ac:dyDescent="0.35">
      <c r="A729" s="48"/>
    </row>
    <row r="730" spans="1:1" s="45" customFormat="1" x14ac:dyDescent="0.35">
      <c r="A730" s="48"/>
    </row>
    <row r="731" spans="1:1" s="45" customFormat="1" x14ac:dyDescent="0.35">
      <c r="A731" s="48"/>
    </row>
    <row r="732" spans="1:1" s="45" customFormat="1" x14ac:dyDescent="0.35">
      <c r="A732" s="48"/>
    </row>
    <row r="733" spans="1:1" s="45" customFormat="1" x14ac:dyDescent="0.35">
      <c r="A733" s="48"/>
    </row>
    <row r="734" spans="1:1" s="45" customFormat="1" x14ac:dyDescent="0.35">
      <c r="A734" s="48"/>
    </row>
    <row r="735" spans="1:1" s="45" customFormat="1" x14ac:dyDescent="0.35">
      <c r="A735" s="48"/>
    </row>
    <row r="736" spans="1:1" s="45" customFormat="1" x14ac:dyDescent="0.35">
      <c r="A736" s="48"/>
    </row>
    <row r="737" spans="1:1" s="45" customFormat="1" x14ac:dyDescent="0.35">
      <c r="A737" s="48"/>
    </row>
    <row r="738" spans="1:1" s="45" customFormat="1" x14ac:dyDescent="0.35">
      <c r="A738" s="48"/>
    </row>
    <row r="739" spans="1:1" s="45" customFormat="1" x14ac:dyDescent="0.35">
      <c r="A739" s="48"/>
    </row>
    <row r="740" spans="1:1" s="45" customFormat="1" x14ac:dyDescent="0.35">
      <c r="A740" s="48"/>
    </row>
    <row r="741" spans="1:1" s="45" customFormat="1" x14ac:dyDescent="0.35">
      <c r="A741" s="48"/>
    </row>
    <row r="742" spans="1:1" s="45" customFormat="1" x14ac:dyDescent="0.35">
      <c r="A742" s="48"/>
    </row>
    <row r="743" spans="1:1" s="45" customFormat="1" x14ac:dyDescent="0.35">
      <c r="A743" s="48"/>
    </row>
    <row r="744" spans="1:1" s="45" customFormat="1" x14ac:dyDescent="0.35">
      <c r="A744" s="48"/>
    </row>
    <row r="745" spans="1:1" s="45" customFormat="1" x14ac:dyDescent="0.35">
      <c r="A745" s="48"/>
    </row>
    <row r="746" spans="1:1" s="45" customFormat="1" x14ac:dyDescent="0.35">
      <c r="A746" s="48"/>
    </row>
    <row r="747" spans="1:1" s="45" customFormat="1" x14ac:dyDescent="0.35">
      <c r="A747" s="48"/>
    </row>
    <row r="748" spans="1:1" s="45" customFormat="1" x14ac:dyDescent="0.35">
      <c r="A748" s="48"/>
    </row>
    <row r="749" spans="1:1" s="45" customFormat="1" x14ac:dyDescent="0.35">
      <c r="A749" s="48"/>
    </row>
    <row r="750" spans="1:1" s="45" customFormat="1" x14ac:dyDescent="0.35">
      <c r="A750" s="48"/>
    </row>
    <row r="751" spans="1:1" s="45" customFormat="1" x14ac:dyDescent="0.35">
      <c r="A751" s="48"/>
    </row>
    <row r="752" spans="1:1" s="45" customFormat="1" x14ac:dyDescent="0.35">
      <c r="A752" s="48"/>
    </row>
    <row r="753" spans="1:1" s="45" customFormat="1" x14ac:dyDescent="0.35">
      <c r="A753" s="48"/>
    </row>
    <row r="754" spans="1:1" s="45" customFormat="1" x14ac:dyDescent="0.35">
      <c r="A754" s="48"/>
    </row>
    <row r="755" spans="1:1" s="45" customFormat="1" x14ac:dyDescent="0.35">
      <c r="A755" s="48"/>
    </row>
    <row r="756" spans="1:1" s="45" customFormat="1" x14ac:dyDescent="0.35">
      <c r="A756" s="48"/>
    </row>
    <row r="757" spans="1:1" s="45" customFormat="1" x14ac:dyDescent="0.35">
      <c r="A757" s="48"/>
    </row>
    <row r="758" spans="1:1" s="45" customFormat="1" x14ac:dyDescent="0.35">
      <c r="A758" s="48"/>
    </row>
    <row r="759" spans="1:1" s="45" customFormat="1" x14ac:dyDescent="0.35">
      <c r="A759" s="48"/>
    </row>
    <row r="760" spans="1:1" s="45" customFormat="1" x14ac:dyDescent="0.35">
      <c r="A760" s="48"/>
    </row>
    <row r="761" spans="1:1" s="45" customFormat="1" x14ac:dyDescent="0.35">
      <c r="A761" s="48"/>
    </row>
    <row r="762" spans="1:1" s="45" customFormat="1" x14ac:dyDescent="0.35">
      <c r="A762" s="48"/>
    </row>
    <row r="763" spans="1:1" s="45" customFormat="1" x14ac:dyDescent="0.35">
      <c r="A763" s="48"/>
    </row>
    <row r="764" spans="1:1" s="45" customFormat="1" x14ac:dyDescent="0.35">
      <c r="A764" s="48"/>
    </row>
    <row r="765" spans="1:1" s="45" customFormat="1" x14ac:dyDescent="0.35">
      <c r="A765" s="48"/>
    </row>
    <row r="766" spans="1:1" s="45" customFormat="1" x14ac:dyDescent="0.35">
      <c r="A766" s="48"/>
    </row>
    <row r="767" spans="1:1" s="45" customFormat="1" x14ac:dyDescent="0.35">
      <c r="A767" s="48"/>
    </row>
    <row r="768" spans="1:1" s="45" customFormat="1" x14ac:dyDescent="0.35">
      <c r="A768" s="48"/>
    </row>
    <row r="769" spans="1:1" s="45" customFormat="1" x14ac:dyDescent="0.35">
      <c r="A769" s="48"/>
    </row>
    <row r="770" spans="1:1" s="45" customFormat="1" x14ac:dyDescent="0.35">
      <c r="A770" s="48"/>
    </row>
    <row r="771" spans="1:1" s="45" customFormat="1" x14ac:dyDescent="0.35">
      <c r="A771" s="48"/>
    </row>
    <row r="772" spans="1:1" s="45" customFormat="1" x14ac:dyDescent="0.35">
      <c r="A772" s="48"/>
    </row>
    <row r="773" spans="1:1" s="45" customFormat="1" x14ac:dyDescent="0.35">
      <c r="A773" s="48"/>
    </row>
    <row r="774" spans="1:1" s="45" customFormat="1" x14ac:dyDescent="0.35">
      <c r="A774" s="48"/>
    </row>
    <row r="775" spans="1:1" s="45" customFormat="1" x14ac:dyDescent="0.35">
      <c r="A775" s="48"/>
    </row>
    <row r="776" spans="1:1" s="45" customFormat="1" x14ac:dyDescent="0.35">
      <c r="A776" s="48"/>
    </row>
    <row r="777" spans="1:1" s="45" customFormat="1" x14ac:dyDescent="0.35">
      <c r="A777" s="48"/>
    </row>
    <row r="778" spans="1:1" s="45" customFormat="1" x14ac:dyDescent="0.35">
      <c r="A778" s="48"/>
    </row>
    <row r="779" spans="1:1" s="45" customFormat="1" x14ac:dyDescent="0.35">
      <c r="A779" s="48"/>
    </row>
    <row r="780" spans="1:1" s="45" customFormat="1" x14ac:dyDescent="0.35">
      <c r="A780" s="48"/>
    </row>
    <row r="781" spans="1:1" s="45" customFormat="1" x14ac:dyDescent="0.35">
      <c r="A781" s="48"/>
    </row>
    <row r="782" spans="1:1" s="45" customFormat="1" x14ac:dyDescent="0.35">
      <c r="A782" s="48"/>
    </row>
    <row r="783" spans="1:1" s="45" customFormat="1" x14ac:dyDescent="0.35">
      <c r="A783" s="48"/>
    </row>
    <row r="784" spans="1:1" s="45" customFormat="1" x14ac:dyDescent="0.35">
      <c r="A784" s="48"/>
    </row>
    <row r="785" spans="1:12" s="45" customFormat="1" x14ac:dyDescent="0.35">
      <c r="A785" s="48"/>
    </row>
    <row r="786" spans="1:12" s="45" customFormat="1" x14ac:dyDescent="0.35">
      <c r="A786" s="48"/>
    </row>
    <row r="787" spans="1:12" s="45" customFormat="1" x14ac:dyDescent="0.35">
      <c r="A787" s="48"/>
    </row>
    <row r="788" spans="1:12" s="45" customFormat="1" x14ac:dyDescent="0.35">
      <c r="A788" s="48"/>
    </row>
    <row r="789" spans="1:12" s="45" customFormat="1" x14ac:dyDescent="0.35">
      <c r="A789" s="48"/>
    </row>
    <row r="790" spans="1:12" s="45" customFormat="1" x14ac:dyDescent="0.35">
      <c r="A790" s="48"/>
    </row>
    <row r="791" spans="1:12" s="45" customFormat="1" x14ac:dyDescent="0.35">
      <c r="A791" s="48"/>
    </row>
    <row r="792" spans="1:12" s="45" customFormat="1" x14ac:dyDescent="0.35">
      <c r="A792" s="48"/>
    </row>
    <row r="793" spans="1:12" s="45" customFormat="1" x14ac:dyDescent="0.35">
      <c r="A793" s="48"/>
    </row>
    <row r="794" spans="1:12" s="45" customFormat="1" x14ac:dyDescent="0.35">
      <c r="A794" s="48"/>
    </row>
    <row r="795" spans="1:12" s="45" customFormat="1" x14ac:dyDescent="0.35">
      <c r="A795" s="48"/>
      <c r="B795"/>
      <c r="C795"/>
      <c r="D795"/>
      <c r="E795"/>
      <c r="F795"/>
      <c r="G795"/>
      <c r="H795"/>
      <c r="I795"/>
      <c r="J795"/>
      <c r="K795"/>
      <c r="L795"/>
    </row>
    <row r="796" spans="1:12" s="45" customFormat="1" x14ac:dyDescent="0.35">
      <c r="A796" s="48"/>
      <c r="B796"/>
      <c r="C796"/>
      <c r="D796"/>
      <c r="E796"/>
      <c r="F796"/>
      <c r="G796"/>
      <c r="H796"/>
      <c r="I796"/>
      <c r="J796"/>
      <c r="K796"/>
      <c r="L796"/>
    </row>
    <row r="797" spans="1:12" s="45" customFormat="1" x14ac:dyDescent="0.35">
      <c r="A797" s="48"/>
      <c r="B797"/>
      <c r="C797"/>
      <c r="D797"/>
      <c r="E797"/>
      <c r="F797"/>
      <c r="G797"/>
      <c r="H797"/>
      <c r="I797"/>
      <c r="J797"/>
      <c r="K797"/>
      <c r="L797"/>
    </row>
    <row r="798" spans="1:12" s="45" customFormat="1" x14ac:dyDescent="0.35">
      <c r="A798" s="48"/>
      <c r="B798"/>
      <c r="C798"/>
      <c r="D798"/>
      <c r="E798"/>
      <c r="F798"/>
      <c r="G798"/>
      <c r="H798"/>
      <c r="I798"/>
      <c r="J798"/>
      <c r="K798"/>
      <c r="L798"/>
    </row>
    <row r="799" spans="1:12" s="45" customFormat="1" x14ac:dyDescent="0.35">
      <c r="A799" s="48"/>
      <c r="B799"/>
      <c r="C799"/>
      <c r="D799"/>
      <c r="E799"/>
      <c r="F799"/>
      <c r="G799"/>
      <c r="H799"/>
      <c r="I799"/>
      <c r="J799"/>
      <c r="K799"/>
      <c r="L799"/>
    </row>
    <row r="800" spans="1:12" s="45" customFormat="1" x14ac:dyDescent="0.35">
      <c r="A800" s="48"/>
      <c r="B800"/>
      <c r="C800"/>
      <c r="D800"/>
      <c r="E800"/>
      <c r="F800"/>
      <c r="G800"/>
      <c r="H800"/>
      <c r="I800"/>
      <c r="J800"/>
      <c r="K800"/>
      <c r="L800"/>
    </row>
    <row r="801" spans="1:12" s="45" customFormat="1" x14ac:dyDescent="0.35">
      <c r="A801" s="48"/>
      <c r="B801"/>
      <c r="C801"/>
      <c r="D801"/>
      <c r="E801"/>
      <c r="F801"/>
      <c r="G801"/>
      <c r="H801"/>
      <c r="I801"/>
      <c r="J801"/>
      <c r="K801"/>
      <c r="L801"/>
    </row>
    <row r="802" spans="1:12" s="45" customFormat="1" x14ac:dyDescent="0.35">
      <c r="A802" s="48"/>
      <c r="B802"/>
      <c r="C802"/>
      <c r="D802"/>
      <c r="E802"/>
      <c r="F802"/>
      <c r="G802"/>
      <c r="H802"/>
      <c r="I802"/>
      <c r="J802"/>
      <c r="K802"/>
      <c r="L802"/>
    </row>
    <row r="803" spans="1:12" s="45" customFormat="1" x14ac:dyDescent="0.35">
      <c r="A803" s="48"/>
      <c r="B803"/>
      <c r="C803"/>
      <c r="D803"/>
      <c r="E803"/>
      <c r="F803"/>
      <c r="G803"/>
      <c r="H803"/>
      <c r="I803"/>
      <c r="J803"/>
      <c r="K803"/>
      <c r="L803"/>
    </row>
    <row r="804" spans="1:12" s="45" customFormat="1" x14ac:dyDescent="0.35">
      <c r="A804" s="48"/>
      <c r="B804"/>
      <c r="C804"/>
      <c r="D804"/>
      <c r="E804"/>
      <c r="F804"/>
      <c r="G804"/>
      <c r="H804"/>
      <c r="I804"/>
      <c r="J804"/>
      <c r="K804"/>
      <c r="L804"/>
    </row>
    <row r="805" spans="1:12" s="45" customFormat="1" x14ac:dyDescent="0.35">
      <c r="A805" s="48"/>
      <c r="B805"/>
      <c r="C805"/>
      <c r="D805"/>
      <c r="E805"/>
      <c r="F805"/>
      <c r="G805"/>
      <c r="H805"/>
      <c r="I805"/>
      <c r="J805"/>
      <c r="K805"/>
      <c r="L805"/>
    </row>
    <row r="806" spans="1:12" s="45" customFormat="1" x14ac:dyDescent="0.35">
      <c r="A806" s="48"/>
      <c r="B806"/>
      <c r="C806"/>
      <c r="D806"/>
      <c r="E806"/>
      <c r="F806"/>
      <c r="G806"/>
      <c r="H806"/>
      <c r="I806"/>
      <c r="J806"/>
      <c r="K806"/>
      <c r="L806"/>
    </row>
    <row r="807" spans="1:12" s="45" customFormat="1" x14ac:dyDescent="0.35">
      <c r="A807" s="48"/>
      <c r="B807"/>
      <c r="C807"/>
      <c r="D807"/>
      <c r="E807"/>
      <c r="F807"/>
      <c r="G807"/>
      <c r="H807"/>
      <c r="I807"/>
      <c r="J807"/>
      <c r="K807"/>
      <c r="L807"/>
    </row>
    <row r="808" spans="1:12" s="45" customFormat="1" x14ac:dyDescent="0.35">
      <c r="A808" s="48"/>
      <c r="B808"/>
      <c r="C808"/>
      <c r="D808"/>
      <c r="E808"/>
      <c r="F808"/>
      <c r="G808"/>
      <c r="H808"/>
      <c r="I808"/>
      <c r="J808"/>
      <c r="K808"/>
      <c r="L808"/>
    </row>
    <row r="809" spans="1:12" s="45" customFormat="1" x14ac:dyDescent="0.35">
      <c r="A809" s="48"/>
      <c r="B809"/>
      <c r="C809"/>
      <c r="D809"/>
      <c r="E809"/>
      <c r="F809"/>
      <c r="G809"/>
      <c r="H809"/>
      <c r="I809"/>
      <c r="J809"/>
      <c r="K809"/>
      <c r="L809"/>
    </row>
  </sheetData>
  <sheetProtection sheet="1" insertRows="0" insertHyperlinks="0" deleteRows="0" selectLockedCells="1" sort="0" autoFilter="0" pivotTables="0"/>
  <conditionalFormatting sqref="C4">
    <cfRule type="cellIs" dxfId="159" priority="6" operator="equal">
      <formula>"(autofill)"</formula>
    </cfRule>
    <cfRule type="cellIs" dxfId="158" priority="7" operator="equal">
      <formula>"Invalid district ID"</formula>
    </cfRule>
  </conditionalFormatting>
  <conditionalFormatting sqref="C3">
    <cfRule type="cellIs" dxfId="157" priority="5" operator="equal">
      <formula>"(enter ID)"</formula>
    </cfRule>
  </conditionalFormatting>
  <conditionalFormatting sqref="H16">
    <cfRule type="expression" dxfId="156" priority="3">
      <formula>$H16&gt;$D16</formula>
    </cfRule>
  </conditionalFormatting>
  <conditionalFormatting sqref="H17">
    <cfRule type="expression" dxfId="155" priority="4">
      <formula>$H17&gt;$D17</formula>
    </cfRule>
  </conditionalFormatting>
  <conditionalFormatting sqref="C5">
    <cfRule type="cellIs" dxfId="154" priority="8" operator="equal">
      <formula>"(enter amount)"</formula>
    </cfRule>
  </conditionalFormatting>
  <conditionalFormatting sqref="H18">
    <cfRule type="expression" dxfId="153" priority="9">
      <formula>$H$18&lt;&gt;SUM($K$21:$K$100)</formula>
    </cfRule>
  </conditionalFormatting>
  <conditionalFormatting sqref="F3">
    <cfRule type="expression" dxfId="152" priority="1">
      <formula>$F$3="00/00/00"</formula>
    </cfRule>
    <cfRule type="cellIs" dxfId="151" priority="2" operator="equal">
      <formula>"(enter ID)"</formula>
    </cfRule>
  </conditionalFormatting>
  <printOptions horizontalCentered="1"/>
  <pageMargins left="0.25" right="0.25" top="0.25" bottom="0.25" header="0.3" footer="0.3"/>
  <pageSetup scale="57" fitToHeight="0" orientation="landscape" horizontalDpi="300" verticalDpi="300" r:id="rId1"/>
  <tableParts count="3">
    <tablePart r:id="rId2"/>
    <tablePart r:id="rId3"/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200-000000000000}">
          <x14:formula1>
            <xm:f>'Dropdown Values'!$B$9:$B$11</xm:f>
          </x14:formula1>
          <xm:sqref>H21 J21</xm:sqref>
        </x14:dataValidation>
        <x14:dataValidation type="list" allowBlank="1" showInputMessage="1" showErrorMessage="1" xr:uid="{00000000-0002-0000-0200-000001000000}">
          <x14:formula1>
            <xm:f>'Dropdown Values'!$B$9:$B11</xm:f>
          </x14:formula1>
          <xm:sqref>F21</xm:sqref>
        </x14:dataValidation>
        <x14:dataValidation type="list" allowBlank="1" showErrorMessage="1" xr:uid="{00000000-0002-0000-0200-000002000000}">
          <x14:formula1>
            <xm:f>'Dropdown Values'!$B$13:$B$15</xm:f>
          </x14:formula1>
          <xm:sqref>D21</xm:sqref>
        </x14:dataValidation>
        <x14:dataValidation type="list" allowBlank="1" showErrorMessage="1" xr:uid="{00000000-0002-0000-0200-000003000000}">
          <x14:formula1>
            <xm:f>'Dropdown Values'!$B$13:$B$14</xm:f>
          </x14:formula1>
          <xm:sqref>D22:D45</xm:sqref>
        </x14:dataValidation>
        <x14:dataValidation type="list" allowBlank="1" showInputMessage="1" showErrorMessage="1" xr:uid="{00000000-0002-0000-0200-000004000000}">
          <x14:formula1>
            <xm:f>'Dropdown Values'!$B$2:$B$6</xm:f>
          </x14:formula1>
          <xm:sqref>B22:B45</xm:sqref>
        </x14:dataValidation>
        <x14:dataValidation type="list" allowBlank="1" showInputMessage="1" showErrorMessage="1" xr:uid="{00000000-0002-0000-0200-000005000000}">
          <x14:formula1>
            <xm:f>'Dropdown Values'!$B$9:$B$10</xm:f>
          </x14:formula1>
          <xm:sqref>F22:F45 H22:H45 J22:J45</xm:sqref>
        </x14:dataValidation>
        <x14:dataValidation type="list" allowBlank="1" showInputMessage="1" showErrorMessage="1" xr:uid="{00000000-0002-0000-0200-000006000000}">
          <x14:formula1>
            <xm:f>'Dropdown Values'!$B$2:$B$7</xm:f>
          </x14:formula1>
          <xm:sqref>B21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AD4F4"/>
    <pageSetUpPr autoPageBreaks="0" fitToPage="1"/>
  </sheetPr>
  <dimension ref="A1:L809"/>
  <sheetViews>
    <sheetView showGridLines="0" workbookViewId="0">
      <selection activeCell="D23" sqref="D23"/>
    </sheetView>
  </sheetViews>
  <sheetFormatPr defaultColWidth="9.1796875" defaultRowHeight="14.5" x14ac:dyDescent="0.35"/>
  <cols>
    <col min="1" max="1" width="2.7265625" style="17" customWidth="1"/>
    <col min="2" max="2" width="15.453125" customWidth="1"/>
    <col min="3" max="3" width="61" bestFit="1" customWidth="1"/>
    <col min="4" max="12" width="17" customWidth="1"/>
  </cols>
  <sheetData>
    <row r="1" spans="1:9" ht="24.5" x14ac:dyDescent="0.35">
      <c r="A1" s="17" t="s">
        <v>0</v>
      </c>
      <c r="B1" s="51" t="s">
        <v>24</v>
      </c>
      <c r="C1" s="47"/>
    </row>
    <row r="2" spans="1:9" x14ac:dyDescent="0.35">
      <c r="A2" s="17" t="s">
        <v>0</v>
      </c>
    </row>
    <row r="3" spans="1:9" x14ac:dyDescent="0.35">
      <c r="A3" s="17" t="s">
        <v>0</v>
      </c>
      <c r="B3" s="31" t="s">
        <v>77</v>
      </c>
      <c r="C3" s="33">
        <v>3461</v>
      </c>
      <c r="E3" s="31" t="s">
        <v>26</v>
      </c>
      <c r="F3" s="128" t="s">
        <v>78</v>
      </c>
    </row>
    <row r="4" spans="1:9" ht="17" x14ac:dyDescent="0.35">
      <c r="B4" s="31" t="s">
        <v>79</v>
      </c>
      <c r="C4" s="40" t="str">
        <f>IF($C$3="(enter ID)","(autofill)",IFERROR(VLOOKUP($C$3,Charter_IDs[], 2,0),"Invalid District ID"))</f>
        <v>Luckiamute Valley Charter School</v>
      </c>
    </row>
    <row r="5" spans="1:9" ht="15.5" x14ac:dyDescent="0.35">
      <c r="B5" s="32" t="s">
        <v>28</v>
      </c>
      <c r="C5" s="95">
        <v>259379</v>
      </c>
    </row>
    <row r="6" spans="1:9" x14ac:dyDescent="0.35">
      <c r="A6"/>
    </row>
    <row r="7" spans="1:9" ht="15" thickBot="1" x14ac:dyDescent="0.4">
      <c r="A7"/>
      <c r="B7" s="57" t="s">
        <v>29</v>
      </c>
      <c r="C7" s="58" t="s">
        <v>30</v>
      </c>
      <c r="D7" s="75"/>
    </row>
    <row r="8" spans="1:9" x14ac:dyDescent="0.35">
      <c r="A8"/>
      <c r="B8" s="34">
        <v>1</v>
      </c>
      <c r="C8" s="35" t="s">
        <v>31</v>
      </c>
      <c r="D8" s="75"/>
    </row>
    <row r="9" spans="1:9" ht="29" x14ac:dyDescent="0.35">
      <c r="A9"/>
      <c r="B9" s="55">
        <v>2</v>
      </c>
      <c r="C9" s="56" t="s">
        <v>32</v>
      </c>
      <c r="D9" s="75"/>
    </row>
    <row r="10" spans="1:9" x14ac:dyDescent="0.35">
      <c r="A10"/>
      <c r="B10" s="36">
        <v>3</v>
      </c>
      <c r="C10" s="37" t="s">
        <v>33</v>
      </c>
      <c r="D10" s="75"/>
    </row>
    <row r="11" spans="1:9" x14ac:dyDescent="0.35">
      <c r="A11"/>
      <c r="B11" s="36">
        <v>4</v>
      </c>
      <c r="C11" s="37" t="s">
        <v>34</v>
      </c>
      <c r="D11" s="75"/>
    </row>
    <row r="12" spans="1:9" x14ac:dyDescent="0.35">
      <c r="A12" s="17" t="s">
        <v>0</v>
      </c>
      <c r="B12" s="38">
        <v>5</v>
      </c>
      <c r="C12" s="39" t="s">
        <v>35</v>
      </c>
      <c r="D12" s="75"/>
      <c r="E12" s="53"/>
      <c r="F12" s="54"/>
    </row>
    <row r="13" spans="1:9" x14ac:dyDescent="0.35">
      <c r="B13" s="53"/>
      <c r="C13" s="54"/>
      <c r="E13" s="53"/>
      <c r="F13" s="54"/>
    </row>
    <row r="14" spans="1:9" ht="29" x14ac:dyDescent="0.35">
      <c r="A14" s="17" t="s">
        <v>0</v>
      </c>
      <c r="B14" s="59"/>
      <c r="C14" s="60" t="s">
        <v>36</v>
      </c>
      <c r="D14" s="61" t="s">
        <v>37</v>
      </c>
      <c r="E14" s="62" t="s">
        <v>38</v>
      </c>
      <c r="F14" s="63" t="s">
        <v>39</v>
      </c>
      <c r="G14" s="64" t="s">
        <v>40</v>
      </c>
      <c r="H14" s="65" t="s">
        <v>41</v>
      </c>
      <c r="I14" s="66" t="s">
        <v>42</v>
      </c>
    </row>
    <row r="15" spans="1:9" x14ac:dyDescent="0.35">
      <c r="C15" t="s">
        <v>43</v>
      </c>
      <c r="D15" s="67">
        <f>IFERROR(ROUND($C$5*0.2,2),0)</f>
        <v>51875.8</v>
      </c>
      <c r="E15" s="68">
        <f>SUMIF(Budget_Detail_Charter[Address Unfinished 
Learning?],"Yes",Budget_Detail_Charter[Year 1 
(2021-22 FY) Expenditures])</f>
        <v>59379</v>
      </c>
      <c r="F15" s="49">
        <f>SUMIF(Budget_Detail_Charter[Address Unfinished 
..Learning?..],"Yes",Budget_Detail_Charter[Year 2
(2022-23 FY) Expenditures])</f>
        <v>0</v>
      </c>
      <c r="G15" s="49">
        <f>SUMIF(Budget_Detail_Charter[Address Unfinished 
...Learning?...],"Yes",Budget_Detail_Charter[Year 3
(Jul 2023 - Sep 24) Expenditures])</f>
        <v>0</v>
      </c>
      <c r="H15" s="69">
        <f>ROUND(SUM(Budget_Summary_Charter[[#This Row],[Year 1 Planned Expenditures]:[Year 3 Planned Expenditures]]),2)</f>
        <v>59379</v>
      </c>
      <c r="I15" s="70">
        <f>Budget_Summary_Charter[[#This Row],[Total 
Amount]]-Budget_Summary_Charter[[#This Row],[Total Planned Expenditures]]</f>
        <v>-7503.1999999999971</v>
      </c>
    </row>
    <row r="16" spans="1:9" x14ac:dyDescent="0.35">
      <c r="C16" s="102" t="s">
        <v>44</v>
      </c>
      <c r="D16" s="67">
        <f>IF($C$3="(enter ID)",0,IFERROR(ROUND(VLOOKUP('District Plan'!$C$3,Indirect_Rates[],4,0)*$C$5,2),0))</f>
        <v>13565.52</v>
      </c>
      <c r="E16" s="68">
        <f>SUMIF(Budget_Detail_Charter[Spending Category '#],5,Budget_Detail_Charter[Year 1 
(2021-22 FY) Expenditures])</f>
        <v>0</v>
      </c>
      <c r="F16" s="49">
        <f>SUMIF(Budget_Detail_Charter[Spending Category '#],5,Budget_Detail_Charter[Year 2
(2022-23 FY) Expenditures])</f>
        <v>0</v>
      </c>
      <c r="G16" s="49">
        <f>SUMIF(Budget_Detail_Charter[Spending Category '#],5,Budget_Detail_Charter[Year 3
(Jul 2023 - Sep 24) Expenditures])</f>
        <v>0</v>
      </c>
      <c r="H16" s="69">
        <f>ROUND(SUM(Budget_Summary_Charter[[#This Row],[Year 1 Planned Expenditures]:[Year 3 Planned Expenditures]]),2)</f>
        <v>0</v>
      </c>
      <c r="I16" s="70">
        <f>Budget_Summary_Charter[[#This Row],[Total 
Amount]]-Budget_Summary_Charter[[#This Row],[Total Planned Expenditures]]</f>
        <v>13565.52</v>
      </c>
    </row>
    <row r="17" spans="1:11" x14ac:dyDescent="0.35">
      <c r="C17" t="s">
        <v>45</v>
      </c>
      <c r="D17" s="67">
        <f>IFERROR(ROUND($C$5-$D$15-$D$16,2),0)</f>
        <v>193937.68</v>
      </c>
      <c r="E17" s="68">
        <f>SUMIFS(Budget_Detail_Charter[Year 1 
(2021-22 FY) Expenditures],Budget_Detail_Charter[Address Unfinished 
Learning?],"&lt;&gt;Yes",Budget_Detail_Charter[Spending Category '#],"&lt;&gt;5")</f>
        <v>200000</v>
      </c>
      <c r="F17" s="49">
        <f>SUMIFS(Budget_Detail_Charter[Year 2
(2022-23 FY) Expenditures],Budget_Detail_Charter[Address Unfinished 
..Learning?..],"&lt;&gt;Yes",Budget_Detail_Charter[Spending Category '#],"&lt;&gt;5")</f>
        <v>0</v>
      </c>
      <c r="G17" s="49">
        <f>SUMIFS(Budget_Detail_Charter[Year 3
(Jul 2023 - Sep 24) Expenditures],Budget_Detail_Charter[Address Unfinished 
...Learning?...],"&lt;&gt;Yes",Budget_Detail_Charter[Spending Category '#],"&lt;&gt;5")</f>
        <v>0</v>
      </c>
      <c r="H17" s="69">
        <f>ROUND(SUM(Budget_Summary_Charter[[#This Row],[Year 1 Planned Expenditures]:[Year 3 Planned Expenditures]]),2)</f>
        <v>200000</v>
      </c>
      <c r="I17" s="70">
        <f>Budget_Summary_Charter[[#This Row],[Total 
Amount]]-Budget_Summary_Charter[[#This Row],[Total Planned Expenditures]]</f>
        <v>-6062.320000000007</v>
      </c>
    </row>
    <row r="18" spans="1:11" x14ac:dyDescent="0.35">
      <c r="C18" s="71" t="s">
        <v>46</v>
      </c>
      <c r="D18" s="72">
        <f>SUM(D15:D17)</f>
        <v>259379</v>
      </c>
      <c r="E18" s="73">
        <f>ROUND(SUM(E15:E17),2)</f>
        <v>259379</v>
      </c>
      <c r="F18" s="74">
        <f>ROUND(SUM(F15:F17),2)</f>
        <v>0</v>
      </c>
      <c r="G18" s="72">
        <f>ROUND(SUM(G15:G17),2)</f>
        <v>0</v>
      </c>
      <c r="H18" s="73">
        <f>ROUND(SUM(H15:H17),2)</f>
        <v>259379</v>
      </c>
      <c r="I18" s="72">
        <f>ROUND(SUM(I15:I17),2)</f>
        <v>0</v>
      </c>
    </row>
    <row r="19" spans="1:11" x14ac:dyDescent="0.35">
      <c r="A19" s="17" t="s">
        <v>0</v>
      </c>
    </row>
    <row r="20" spans="1:11" ht="43.5" x14ac:dyDescent="0.35">
      <c r="A20" s="17" t="s">
        <v>0</v>
      </c>
      <c r="B20" s="96" t="s">
        <v>47</v>
      </c>
      <c r="C20" s="97" t="s">
        <v>48</v>
      </c>
      <c r="D20" s="66" t="s">
        <v>49</v>
      </c>
      <c r="E20" s="98" t="s">
        <v>50</v>
      </c>
      <c r="F20" s="66" t="s">
        <v>51</v>
      </c>
      <c r="G20" s="98" t="s">
        <v>52</v>
      </c>
      <c r="H20" s="66" t="s">
        <v>53</v>
      </c>
      <c r="I20" s="98" t="s">
        <v>54</v>
      </c>
      <c r="J20" s="66" t="s">
        <v>55</v>
      </c>
      <c r="K20" s="99" t="s">
        <v>56</v>
      </c>
    </row>
    <row r="21" spans="1:11" s="45" customFormat="1" x14ac:dyDescent="0.35">
      <c r="A21" s="48"/>
      <c r="B21" s="42" t="s">
        <v>57</v>
      </c>
      <c r="C21" s="52" t="s">
        <v>58</v>
      </c>
      <c r="D21" s="46" t="s">
        <v>59</v>
      </c>
      <c r="E21" s="50" t="s">
        <v>60</v>
      </c>
      <c r="F21" s="42" t="s">
        <v>57</v>
      </c>
      <c r="G21" s="50" t="s">
        <v>60</v>
      </c>
      <c r="H21" s="42" t="s">
        <v>57</v>
      </c>
      <c r="I21" s="50" t="s">
        <v>60</v>
      </c>
      <c r="J21" s="42" t="s">
        <v>57</v>
      </c>
      <c r="K21" s="91">
        <f>IFERROR(ROUND(SUM(Budget_Detail_Charter[[#This Row],[Year 1 
(2021-22 FY) Expenditures]]+Budget_Detail_Charter[[#This Row],[Year 2
(2022-23 FY) Expenditures]]+Budget_Detail_Charter[[#This Row],[Year 3
(Jul 2023 - Sep 24) Expenditures]]),2),0)</f>
        <v>0</v>
      </c>
    </row>
    <row r="22" spans="1:11" s="45" customFormat="1" x14ac:dyDescent="0.35">
      <c r="A22" s="48"/>
      <c r="B22" s="42">
        <v>2</v>
      </c>
      <c r="C22" s="52" t="s">
        <v>83</v>
      </c>
      <c r="D22" s="46" t="s">
        <v>65</v>
      </c>
      <c r="E22" s="132">
        <v>59379</v>
      </c>
      <c r="F22" s="42" t="s">
        <v>62</v>
      </c>
      <c r="G22" s="50"/>
      <c r="H22" s="42"/>
      <c r="I22" s="50"/>
      <c r="J22" s="42"/>
      <c r="K22" s="91">
        <f>IFERROR(ROUND(SUM(Budget_Detail_Charter[[#This Row],[Year 1 
(2021-22 FY) Expenditures]]+Budget_Detail_Charter[[#This Row],[Year 2
(2022-23 FY) Expenditures]]+Budget_Detail_Charter[[#This Row],[Year 3
(Jul 2023 - Sep 24) Expenditures]]),2),0)</f>
        <v>59379</v>
      </c>
    </row>
    <row r="23" spans="1:11" s="45" customFormat="1" ht="29" x14ac:dyDescent="0.35">
      <c r="A23" s="48"/>
      <c r="B23" s="42">
        <v>1</v>
      </c>
      <c r="C23" s="52" t="s">
        <v>84</v>
      </c>
      <c r="D23" s="46" t="s">
        <v>65</v>
      </c>
      <c r="E23" s="132">
        <v>200000</v>
      </c>
      <c r="F23" s="42" t="s">
        <v>65</v>
      </c>
      <c r="G23" s="50"/>
      <c r="H23" s="42"/>
      <c r="I23" s="50"/>
      <c r="J23" s="42"/>
      <c r="K23" s="91">
        <f>IFERROR(ROUND(SUM(Budget_Detail_Charter[[#This Row],[Year 1 
(2021-22 FY) Expenditures]]+Budget_Detail_Charter[[#This Row],[Year 2
(2022-23 FY) Expenditures]]+Budget_Detail_Charter[[#This Row],[Year 3
(Jul 2023 - Sep 24) Expenditures]]),2),0)</f>
        <v>200000</v>
      </c>
    </row>
    <row r="24" spans="1:11" s="45" customFormat="1" x14ac:dyDescent="0.35">
      <c r="A24" s="48"/>
      <c r="B24" s="42"/>
      <c r="C24" s="52"/>
      <c r="D24" s="46"/>
      <c r="E24" s="50"/>
      <c r="F24" s="42"/>
      <c r="G24" s="50"/>
      <c r="H24" s="42"/>
      <c r="I24" s="50"/>
      <c r="J24" s="42"/>
      <c r="K24" s="91">
        <f>IFERROR(ROUND(SUM(Budget_Detail_Charter[[#This Row],[Year 1 
(2021-22 FY) Expenditures]]+Budget_Detail_Charter[[#This Row],[Year 2
(2022-23 FY) Expenditures]]+Budget_Detail_Charter[[#This Row],[Year 3
(Jul 2023 - Sep 24) Expenditures]]),2),0)</f>
        <v>0</v>
      </c>
    </row>
    <row r="25" spans="1:11" s="45" customFormat="1" x14ac:dyDescent="0.35">
      <c r="A25" s="48"/>
      <c r="B25" s="42"/>
      <c r="C25" s="52"/>
      <c r="D25" s="46"/>
      <c r="E25" s="50"/>
      <c r="F25" s="42"/>
      <c r="G25" s="50"/>
      <c r="H25" s="42"/>
      <c r="I25" s="50"/>
      <c r="J25" s="42"/>
      <c r="K25" s="91">
        <f>IFERROR(ROUND(SUM(Budget_Detail_Charter[[#This Row],[Year 1 
(2021-22 FY) Expenditures]]+Budget_Detail_Charter[[#This Row],[Year 2
(2022-23 FY) Expenditures]]+Budget_Detail_Charter[[#This Row],[Year 3
(Jul 2023 - Sep 24) Expenditures]]),2),0)</f>
        <v>0</v>
      </c>
    </row>
    <row r="26" spans="1:11" s="45" customFormat="1" x14ac:dyDescent="0.35">
      <c r="A26" s="48"/>
      <c r="B26" s="42"/>
      <c r="C26" s="52"/>
      <c r="D26" s="46"/>
      <c r="E26" s="50"/>
      <c r="F26" s="42"/>
      <c r="G26" s="50"/>
      <c r="H26" s="42"/>
      <c r="I26" s="50"/>
      <c r="J26" s="42"/>
      <c r="K26" s="91">
        <f>IFERROR(ROUND(SUM(Budget_Detail_Charter[[#This Row],[Year 1 
(2021-22 FY) Expenditures]]+Budget_Detail_Charter[[#This Row],[Year 2
(2022-23 FY) Expenditures]]+Budget_Detail_Charter[[#This Row],[Year 3
(Jul 2023 - Sep 24) Expenditures]]),2),0)</f>
        <v>0</v>
      </c>
    </row>
    <row r="27" spans="1:11" s="45" customFormat="1" x14ac:dyDescent="0.35">
      <c r="A27" s="48"/>
      <c r="B27" s="42"/>
      <c r="C27" s="52"/>
      <c r="D27" s="46"/>
      <c r="E27" s="50"/>
      <c r="F27" s="42"/>
      <c r="G27" s="50"/>
      <c r="H27" s="42"/>
      <c r="I27" s="50"/>
      <c r="J27" s="42"/>
      <c r="K27" s="91">
        <f>IFERROR(ROUND(SUM(Budget_Detail_Charter[[#This Row],[Year 1 
(2021-22 FY) Expenditures]]+Budget_Detail_Charter[[#This Row],[Year 2
(2022-23 FY) Expenditures]]+Budget_Detail_Charter[[#This Row],[Year 3
(Jul 2023 - Sep 24) Expenditures]]),2),0)</f>
        <v>0</v>
      </c>
    </row>
    <row r="28" spans="1:11" s="45" customFormat="1" x14ac:dyDescent="0.35">
      <c r="A28" s="48"/>
      <c r="B28" s="42"/>
      <c r="C28" s="52"/>
      <c r="D28" s="46"/>
      <c r="E28" s="50"/>
      <c r="F28" s="42"/>
      <c r="G28" s="50"/>
      <c r="H28" s="42"/>
      <c r="I28" s="50"/>
      <c r="J28" s="42"/>
      <c r="K28" s="91">
        <f>IFERROR(ROUND(SUM(Budget_Detail_Charter[[#This Row],[Year 1 
(2021-22 FY) Expenditures]]+Budget_Detail_Charter[[#This Row],[Year 2
(2022-23 FY) Expenditures]]+Budget_Detail_Charter[[#This Row],[Year 3
(Jul 2023 - Sep 24) Expenditures]]),2),0)</f>
        <v>0</v>
      </c>
    </row>
    <row r="29" spans="1:11" s="45" customFormat="1" x14ac:dyDescent="0.35">
      <c r="A29" s="48"/>
      <c r="B29" s="42"/>
      <c r="C29" s="52"/>
      <c r="D29" s="46"/>
      <c r="E29" s="50"/>
      <c r="F29" s="42"/>
      <c r="G29" s="50"/>
      <c r="H29" s="42"/>
      <c r="I29" s="50"/>
      <c r="J29" s="42"/>
      <c r="K29" s="91">
        <f>IFERROR(ROUND(SUM(Budget_Detail_Charter[[#This Row],[Year 1 
(2021-22 FY) Expenditures]]+Budget_Detail_Charter[[#This Row],[Year 2
(2022-23 FY) Expenditures]]+Budget_Detail_Charter[[#This Row],[Year 3
(Jul 2023 - Sep 24) Expenditures]]),2),0)</f>
        <v>0</v>
      </c>
    </row>
    <row r="30" spans="1:11" s="45" customFormat="1" x14ac:dyDescent="0.35">
      <c r="A30" s="48"/>
      <c r="B30" s="42"/>
      <c r="C30" s="52"/>
      <c r="D30" s="46"/>
      <c r="E30" s="50"/>
      <c r="F30" s="42"/>
      <c r="G30" s="50"/>
      <c r="H30" s="42"/>
      <c r="I30" s="50"/>
      <c r="J30" s="42"/>
      <c r="K30" s="91">
        <f>IFERROR(ROUND(SUM(Budget_Detail_Charter[[#This Row],[Year 1 
(2021-22 FY) Expenditures]]+Budget_Detail_Charter[[#This Row],[Year 2
(2022-23 FY) Expenditures]]+Budget_Detail_Charter[[#This Row],[Year 3
(Jul 2023 - Sep 24) Expenditures]]),2),0)</f>
        <v>0</v>
      </c>
    </row>
    <row r="31" spans="1:11" s="45" customFormat="1" x14ac:dyDescent="0.35">
      <c r="A31" s="48"/>
      <c r="B31" s="42"/>
      <c r="C31" s="52"/>
      <c r="D31" s="46"/>
      <c r="E31" s="50"/>
      <c r="F31" s="42"/>
      <c r="G31" s="50"/>
      <c r="H31" s="42"/>
      <c r="I31" s="50"/>
      <c r="J31" s="42"/>
      <c r="K31" s="91">
        <f>IFERROR(ROUND(SUM(Budget_Detail_Charter[[#This Row],[Year 1 
(2021-22 FY) Expenditures]]+Budget_Detail_Charter[[#This Row],[Year 2
(2022-23 FY) Expenditures]]+Budget_Detail_Charter[[#This Row],[Year 3
(Jul 2023 - Sep 24) Expenditures]]),2),0)</f>
        <v>0</v>
      </c>
    </row>
    <row r="32" spans="1:11" s="45" customFormat="1" x14ac:dyDescent="0.35">
      <c r="A32" s="48"/>
      <c r="B32" s="42"/>
      <c r="C32" s="52"/>
      <c r="D32" s="46"/>
      <c r="E32" s="50"/>
      <c r="F32" s="42"/>
      <c r="G32" s="50"/>
      <c r="H32" s="42"/>
      <c r="I32" s="50"/>
      <c r="J32" s="42"/>
      <c r="K32" s="91">
        <f>IFERROR(ROUND(SUM(Budget_Detail_Charter[[#This Row],[Year 1 
(2021-22 FY) Expenditures]]+Budget_Detail_Charter[[#This Row],[Year 2
(2022-23 FY) Expenditures]]+Budget_Detail_Charter[[#This Row],[Year 3
(Jul 2023 - Sep 24) Expenditures]]),2),0)</f>
        <v>0</v>
      </c>
    </row>
    <row r="33" spans="1:12" s="45" customFormat="1" x14ac:dyDescent="0.35">
      <c r="A33" s="48"/>
      <c r="B33" s="42"/>
      <c r="C33" s="52"/>
      <c r="D33" s="46"/>
      <c r="E33" s="50"/>
      <c r="F33" s="42"/>
      <c r="G33" s="50"/>
      <c r="H33" s="42"/>
      <c r="I33" s="50"/>
      <c r="J33" s="42"/>
      <c r="K33" s="91">
        <f>IFERROR(ROUND(SUM(Budget_Detail_Charter[[#This Row],[Year 1 
(2021-22 FY) Expenditures]]+Budget_Detail_Charter[[#This Row],[Year 2
(2022-23 FY) Expenditures]]+Budget_Detail_Charter[[#This Row],[Year 3
(Jul 2023 - Sep 24) Expenditures]]),2),0)</f>
        <v>0</v>
      </c>
    </row>
    <row r="34" spans="1:12" s="45" customFormat="1" x14ac:dyDescent="0.35">
      <c r="A34" s="48"/>
      <c r="B34" s="42"/>
      <c r="C34" s="52"/>
      <c r="D34" s="46"/>
      <c r="E34" s="50"/>
      <c r="F34" s="42"/>
      <c r="G34" s="50"/>
      <c r="H34" s="42"/>
      <c r="I34" s="50"/>
      <c r="J34" s="42"/>
      <c r="K34" s="91">
        <f>IFERROR(ROUND(SUM(Budget_Detail_Charter[[#This Row],[Year 1 
(2021-22 FY) Expenditures]]+Budget_Detail_Charter[[#This Row],[Year 2
(2022-23 FY) Expenditures]]+Budget_Detail_Charter[[#This Row],[Year 3
(Jul 2023 - Sep 24) Expenditures]]),2),0)</f>
        <v>0</v>
      </c>
    </row>
    <row r="35" spans="1:12" s="45" customFormat="1" x14ac:dyDescent="0.35">
      <c r="A35" s="48"/>
      <c r="B35" s="42"/>
      <c r="C35" s="52"/>
      <c r="D35" s="46"/>
      <c r="E35" s="50"/>
      <c r="F35" s="42"/>
      <c r="G35" s="50"/>
      <c r="H35" s="42"/>
      <c r="I35" s="50"/>
      <c r="J35" s="42"/>
      <c r="K35" s="91">
        <f>IFERROR(ROUND(SUM(Budget_Detail_Charter[[#This Row],[Year 1 
(2021-22 FY) Expenditures]]+Budget_Detail_Charter[[#This Row],[Year 2
(2022-23 FY) Expenditures]]+Budget_Detail_Charter[[#This Row],[Year 3
(Jul 2023 - Sep 24) Expenditures]]),2),0)</f>
        <v>0</v>
      </c>
    </row>
    <row r="36" spans="1:12" s="45" customFormat="1" x14ac:dyDescent="0.35">
      <c r="A36" s="48"/>
      <c r="B36" s="42"/>
      <c r="C36" s="52"/>
      <c r="D36" s="46"/>
      <c r="E36" s="50"/>
      <c r="F36" s="42"/>
      <c r="G36" s="50"/>
      <c r="H36" s="42"/>
      <c r="I36" s="50"/>
      <c r="J36" s="42"/>
      <c r="K36" s="91">
        <f>IFERROR(ROUND(SUM(Budget_Detail_Charter[[#This Row],[Year 1 
(2021-22 FY) Expenditures]]+Budget_Detail_Charter[[#This Row],[Year 2
(2022-23 FY) Expenditures]]+Budget_Detail_Charter[[#This Row],[Year 3
(Jul 2023 - Sep 24) Expenditures]]),2),0)</f>
        <v>0</v>
      </c>
    </row>
    <row r="37" spans="1:12" s="45" customFormat="1" x14ac:dyDescent="0.35">
      <c r="A37" s="48"/>
      <c r="B37" s="42"/>
      <c r="C37" s="52"/>
      <c r="D37" s="46"/>
      <c r="E37" s="50"/>
      <c r="F37" s="42"/>
      <c r="G37" s="50"/>
      <c r="H37" s="42"/>
      <c r="I37" s="50"/>
      <c r="J37" s="42"/>
      <c r="K37" s="91">
        <f>IFERROR(ROUND(SUM(Budget_Detail_Charter[[#This Row],[Year 1 
(2021-22 FY) Expenditures]]+Budget_Detail_Charter[[#This Row],[Year 2
(2022-23 FY) Expenditures]]+Budget_Detail_Charter[[#This Row],[Year 3
(Jul 2023 - Sep 24) Expenditures]]),2),0)</f>
        <v>0</v>
      </c>
    </row>
    <row r="38" spans="1:12" s="45" customFormat="1" x14ac:dyDescent="0.35">
      <c r="A38" s="48"/>
      <c r="B38" s="42"/>
      <c r="C38" s="52"/>
      <c r="D38" s="46"/>
      <c r="E38" s="50"/>
      <c r="F38" s="42"/>
      <c r="G38" s="50"/>
      <c r="H38" s="42"/>
      <c r="I38" s="50"/>
      <c r="J38" s="42"/>
      <c r="K38" s="91">
        <f>IFERROR(ROUND(SUM(Budget_Detail_Charter[[#This Row],[Year 1 
(2021-22 FY) Expenditures]]+Budget_Detail_Charter[[#This Row],[Year 2
(2022-23 FY) Expenditures]]+Budget_Detail_Charter[[#This Row],[Year 3
(Jul 2023 - Sep 24) Expenditures]]),2),0)</f>
        <v>0</v>
      </c>
    </row>
    <row r="39" spans="1:12" s="45" customFormat="1" x14ac:dyDescent="0.35">
      <c r="A39" s="48"/>
      <c r="B39" s="42"/>
      <c r="C39" s="52"/>
      <c r="D39" s="46"/>
      <c r="E39" s="50"/>
      <c r="F39" s="42"/>
      <c r="G39" s="50"/>
      <c r="H39" s="42"/>
      <c r="I39" s="50"/>
      <c r="J39" s="42"/>
      <c r="K39" s="91">
        <f>IFERROR(ROUND(SUM(Budget_Detail_Charter[[#This Row],[Year 1 
(2021-22 FY) Expenditures]]+Budget_Detail_Charter[[#This Row],[Year 2
(2022-23 FY) Expenditures]]+Budget_Detail_Charter[[#This Row],[Year 3
(Jul 2023 - Sep 24) Expenditures]]),2),0)</f>
        <v>0</v>
      </c>
    </row>
    <row r="40" spans="1:12" s="45" customFormat="1" x14ac:dyDescent="0.35">
      <c r="A40" s="48"/>
      <c r="B40" s="42"/>
      <c r="C40" s="52"/>
      <c r="D40" s="46"/>
      <c r="E40" s="50"/>
      <c r="F40" s="42"/>
      <c r="G40" s="50"/>
      <c r="H40" s="42"/>
      <c r="I40" s="50"/>
      <c r="J40" s="42"/>
      <c r="K40" s="91">
        <f>IFERROR(ROUND(SUM(Budget_Detail_Charter[[#This Row],[Year 1 
(2021-22 FY) Expenditures]]+Budget_Detail_Charter[[#This Row],[Year 2
(2022-23 FY) Expenditures]]+Budget_Detail_Charter[[#This Row],[Year 3
(Jul 2023 - Sep 24) Expenditures]]),2),0)</f>
        <v>0</v>
      </c>
    </row>
    <row r="41" spans="1:12" s="45" customFormat="1" x14ac:dyDescent="0.35">
      <c r="A41" s="48"/>
      <c r="B41" s="42"/>
      <c r="C41" s="52"/>
      <c r="D41" s="46"/>
      <c r="E41" s="50"/>
      <c r="F41" s="42"/>
      <c r="G41" s="50"/>
      <c r="H41" s="42"/>
      <c r="I41" s="50"/>
      <c r="J41" s="42"/>
      <c r="K41" s="91">
        <f>IFERROR(ROUND(SUM(Budget_Detail_Charter[[#This Row],[Year 1 
(2021-22 FY) Expenditures]]+Budget_Detail_Charter[[#This Row],[Year 2
(2022-23 FY) Expenditures]]+Budget_Detail_Charter[[#This Row],[Year 3
(Jul 2023 - Sep 24) Expenditures]]),2),0)</f>
        <v>0</v>
      </c>
    </row>
    <row r="42" spans="1:12" s="45" customFormat="1" x14ac:dyDescent="0.35">
      <c r="A42" s="48"/>
      <c r="B42" s="42"/>
      <c r="C42" s="52"/>
      <c r="D42" s="46"/>
      <c r="E42" s="50"/>
      <c r="F42" s="42"/>
      <c r="G42" s="50"/>
      <c r="H42" s="42"/>
      <c r="I42" s="50"/>
      <c r="J42" s="42"/>
      <c r="K42" s="91">
        <f>IFERROR(ROUND(SUM(Budget_Detail_Charter[[#This Row],[Year 1 
(2021-22 FY) Expenditures]]+Budget_Detail_Charter[[#This Row],[Year 2
(2022-23 FY) Expenditures]]+Budget_Detail_Charter[[#This Row],[Year 3
(Jul 2023 - Sep 24) Expenditures]]),2),0)</f>
        <v>0</v>
      </c>
    </row>
    <row r="43" spans="1:12" s="45" customFormat="1" x14ac:dyDescent="0.35">
      <c r="A43" s="48"/>
      <c r="B43" s="42"/>
      <c r="C43" s="52"/>
      <c r="D43" s="46"/>
      <c r="E43" s="50"/>
      <c r="F43" s="42"/>
      <c r="G43" s="50"/>
      <c r="H43" s="42"/>
      <c r="I43" s="50"/>
      <c r="J43" s="42"/>
      <c r="K43" s="91">
        <f>IFERROR(ROUND(SUM(Budget_Detail_Charter[[#This Row],[Year 1 
(2021-22 FY) Expenditures]]+Budget_Detail_Charter[[#This Row],[Year 2
(2022-23 FY) Expenditures]]+Budget_Detail_Charter[[#This Row],[Year 3
(Jul 2023 - Sep 24) Expenditures]]),2),0)</f>
        <v>0</v>
      </c>
    </row>
    <row r="44" spans="1:12" s="45" customFormat="1" x14ac:dyDescent="0.35">
      <c r="A44" s="48"/>
      <c r="B44" s="42"/>
      <c r="C44" s="52"/>
      <c r="D44" s="46"/>
      <c r="E44" s="50"/>
      <c r="F44" s="42"/>
      <c r="G44" s="50"/>
      <c r="H44" s="42"/>
      <c r="I44" s="50"/>
      <c r="J44" s="42"/>
      <c r="K44" s="91">
        <f>IFERROR(ROUND(SUM(Budget_Detail_Charter[[#This Row],[Year 1 
(2021-22 FY) Expenditures]]+Budget_Detail_Charter[[#This Row],[Year 2
(2022-23 FY) Expenditures]]+Budget_Detail_Charter[[#This Row],[Year 3
(Jul 2023 - Sep 24) Expenditures]]),2),0)</f>
        <v>0</v>
      </c>
    </row>
    <row r="45" spans="1:12" s="45" customFormat="1" x14ac:dyDescent="0.35">
      <c r="A45" s="48"/>
      <c r="B45" s="42"/>
      <c r="C45" s="52"/>
      <c r="D45" s="46"/>
      <c r="E45" s="50"/>
      <c r="F45" s="42"/>
      <c r="G45" s="50"/>
      <c r="H45" s="42"/>
      <c r="I45" s="50"/>
      <c r="J45" s="42"/>
      <c r="K45" s="91">
        <f>IFERROR(ROUND(SUM(Budget_Detail_Charter[[#This Row],[Year 1 
(2021-22 FY) Expenditures]]+Budget_Detail_Charter[[#This Row],[Year 2
(2022-23 FY) Expenditures]]+Budget_Detail_Charter[[#This Row],[Year 3
(Jul 2023 - Sep 24) Expenditures]]),2),0)</f>
        <v>0</v>
      </c>
    </row>
    <row r="46" spans="1:12" s="45" customFormat="1" x14ac:dyDescent="0.35">
      <c r="A46" s="48"/>
      <c r="B46" s="42"/>
      <c r="C46" s="43"/>
      <c r="D46" s="42"/>
      <c r="E46" s="42"/>
      <c r="F46" s="44"/>
      <c r="G46" s="42"/>
      <c r="H46" s="44"/>
      <c r="I46" s="42"/>
      <c r="J46" s="44"/>
      <c r="K46" s="42"/>
      <c r="L46" s="44"/>
    </row>
    <row r="47" spans="1:12" s="45" customFormat="1" x14ac:dyDescent="0.35">
      <c r="A47" s="48"/>
      <c r="B47" s="42"/>
      <c r="C47" s="43"/>
      <c r="D47" s="42"/>
      <c r="E47" s="42"/>
      <c r="F47" s="44"/>
      <c r="G47" s="42"/>
      <c r="H47" s="44"/>
      <c r="I47" s="42"/>
      <c r="J47" s="44"/>
      <c r="K47" s="42"/>
      <c r="L47" s="44"/>
    </row>
    <row r="48" spans="1:12" s="45" customFormat="1" x14ac:dyDescent="0.35">
      <c r="A48" s="48"/>
      <c r="B48" s="42"/>
      <c r="C48" s="43"/>
      <c r="D48" s="42"/>
      <c r="E48" s="42"/>
      <c r="F48" s="44"/>
      <c r="G48" s="42"/>
      <c r="H48" s="44"/>
      <c r="I48" s="42"/>
      <c r="J48" s="44"/>
      <c r="K48" s="42"/>
      <c r="L48" s="44"/>
    </row>
    <row r="49" spans="1:12" s="45" customFormat="1" x14ac:dyDescent="0.35">
      <c r="A49" s="48"/>
      <c r="B49" s="42"/>
      <c r="C49" s="43"/>
      <c r="D49" s="42"/>
      <c r="E49" s="42"/>
      <c r="F49" s="44"/>
      <c r="G49" s="42"/>
      <c r="H49" s="44"/>
      <c r="I49" s="42"/>
      <c r="J49" s="44"/>
      <c r="K49" s="42"/>
      <c r="L49" s="44"/>
    </row>
    <row r="50" spans="1:12" s="45" customFormat="1" x14ac:dyDescent="0.35">
      <c r="A50" s="48"/>
      <c r="B50" s="42"/>
      <c r="C50" s="43"/>
      <c r="D50" s="42"/>
      <c r="E50" s="42"/>
      <c r="F50" s="44"/>
      <c r="G50" s="42"/>
      <c r="H50" s="44"/>
      <c r="I50" s="42"/>
      <c r="J50" s="44"/>
      <c r="K50" s="42"/>
      <c r="L50" s="44"/>
    </row>
    <row r="51" spans="1:12" s="45" customFormat="1" x14ac:dyDescent="0.35">
      <c r="A51" s="48"/>
      <c r="B51" s="42"/>
      <c r="C51" s="43"/>
      <c r="D51" s="42"/>
      <c r="E51" s="42"/>
      <c r="F51" s="44"/>
      <c r="G51" s="42"/>
      <c r="H51" s="44"/>
      <c r="I51" s="42"/>
      <c r="J51" s="44"/>
      <c r="K51" s="42"/>
      <c r="L51" s="44"/>
    </row>
    <row r="52" spans="1:12" s="45" customFormat="1" x14ac:dyDescent="0.35">
      <c r="A52" s="48"/>
      <c r="B52" s="42"/>
      <c r="C52" s="43"/>
      <c r="D52" s="42"/>
      <c r="E52" s="42"/>
      <c r="F52" s="44"/>
      <c r="G52" s="42"/>
      <c r="H52" s="44"/>
      <c r="I52" s="42"/>
      <c r="J52" s="44"/>
      <c r="K52" s="42"/>
      <c r="L52" s="44"/>
    </row>
    <row r="53" spans="1:12" s="45" customFormat="1" x14ac:dyDescent="0.35">
      <c r="A53" s="48"/>
      <c r="B53" s="42"/>
      <c r="C53" s="43"/>
      <c r="D53" s="42"/>
      <c r="E53" s="42"/>
      <c r="F53" s="44"/>
      <c r="G53" s="42"/>
      <c r="H53" s="44"/>
      <c r="I53" s="42"/>
      <c r="J53" s="44"/>
      <c r="K53" s="42"/>
      <c r="L53" s="44"/>
    </row>
    <row r="54" spans="1:12" s="45" customFormat="1" x14ac:dyDescent="0.35">
      <c r="A54" s="48"/>
      <c r="B54" s="42"/>
      <c r="C54" s="43"/>
      <c r="D54" s="42"/>
      <c r="E54" s="42"/>
      <c r="F54" s="44"/>
      <c r="G54" s="42"/>
      <c r="H54" s="44"/>
      <c r="I54" s="42"/>
      <c r="J54" s="44"/>
      <c r="K54" s="42"/>
      <c r="L54" s="44"/>
    </row>
    <row r="55" spans="1:12" s="45" customFormat="1" x14ac:dyDescent="0.35">
      <c r="A55" s="48"/>
      <c r="B55" s="42"/>
      <c r="C55" s="43"/>
      <c r="D55" s="42"/>
      <c r="E55" s="42"/>
      <c r="F55" s="44"/>
      <c r="G55" s="42"/>
      <c r="H55" s="44"/>
      <c r="I55" s="42"/>
      <c r="J55" s="44"/>
      <c r="K55" s="42"/>
      <c r="L55" s="44"/>
    </row>
    <row r="56" spans="1:12" s="45" customFormat="1" x14ac:dyDescent="0.35">
      <c r="A56" s="48"/>
    </row>
    <row r="57" spans="1:12" s="45" customFormat="1" x14ac:dyDescent="0.35">
      <c r="A57" s="48"/>
    </row>
    <row r="58" spans="1:12" s="45" customFormat="1" x14ac:dyDescent="0.35">
      <c r="A58" s="48"/>
    </row>
    <row r="59" spans="1:12" s="45" customFormat="1" x14ac:dyDescent="0.35">
      <c r="A59" s="48"/>
    </row>
    <row r="60" spans="1:12" s="45" customFormat="1" x14ac:dyDescent="0.35">
      <c r="A60" s="48"/>
    </row>
    <row r="61" spans="1:12" s="45" customFormat="1" x14ac:dyDescent="0.35">
      <c r="A61" s="48"/>
    </row>
    <row r="62" spans="1:12" s="45" customFormat="1" x14ac:dyDescent="0.35">
      <c r="A62" s="48"/>
    </row>
    <row r="63" spans="1:12" s="45" customFormat="1" x14ac:dyDescent="0.35">
      <c r="A63" s="48"/>
    </row>
    <row r="64" spans="1:12" s="45" customFormat="1" x14ac:dyDescent="0.35">
      <c r="A64" s="48"/>
    </row>
    <row r="65" spans="1:1" s="45" customFormat="1" x14ac:dyDescent="0.35">
      <c r="A65" s="48"/>
    </row>
    <row r="66" spans="1:1" s="45" customFormat="1" x14ac:dyDescent="0.35">
      <c r="A66" s="48"/>
    </row>
    <row r="67" spans="1:1" s="45" customFormat="1" x14ac:dyDescent="0.35">
      <c r="A67" s="48"/>
    </row>
    <row r="68" spans="1:1" s="45" customFormat="1" x14ac:dyDescent="0.35">
      <c r="A68" s="48"/>
    </row>
    <row r="69" spans="1:1" s="45" customFormat="1" x14ac:dyDescent="0.35">
      <c r="A69" s="48"/>
    </row>
    <row r="70" spans="1:1" s="45" customFormat="1" x14ac:dyDescent="0.35">
      <c r="A70" s="48"/>
    </row>
    <row r="71" spans="1:1" s="45" customFormat="1" x14ac:dyDescent="0.35">
      <c r="A71" s="48"/>
    </row>
    <row r="72" spans="1:1" s="45" customFormat="1" x14ac:dyDescent="0.35">
      <c r="A72" s="48"/>
    </row>
    <row r="73" spans="1:1" s="45" customFormat="1" x14ac:dyDescent="0.35">
      <c r="A73" s="48"/>
    </row>
    <row r="74" spans="1:1" s="45" customFormat="1" x14ac:dyDescent="0.35">
      <c r="A74" s="48"/>
    </row>
    <row r="75" spans="1:1" s="45" customFormat="1" x14ac:dyDescent="0.35">
      <c r="A75" s="48"/>
    </row>
    <row r="76" spans="1:1" s="45" customFormat="1" x14ac:dyDescent="0.35">
      <c r="A76" s="48"/>
    </row>
    <row r="77" spans="1:1" s="45" customFormat="1" x14ac:dyDescent="0.35">
      <c r="A77" s="48"/>
    </row>
    <row r="78" spans="1:1" s="45" customFormat="1" x14ac:dyDescent="0.35">
      <c r="A78" s="48"/>
    </row>
    <row r="79" spans="1:1" s="45" customFormat="1" x14ac:dyDescent="0.35">
      <c r="A79" s="48"/>
    </row>
    <row r="80" spans="1:1" s="45" customFormat="1" x14ac:dyDescent="0.35">
      <c r="A80" s="48"/>
    </row>
    <row r="81" spans="1:1" s="45" customFormat="1" x14ac:dyDescent="0.35">
      <c r="A81" s="48"/>
    </row>
    <row r="82" spans="1:1" s="45" customFormat="1" x14ac:dyDescent="0.35">
      <c r="A82" s="48"/>
    </row>
    <row r="83" spans="1:1" s="45" customFormat="1" x14ac:dyDescent="0.35">
      <c r="A83" s="48"/>
    </row>
    <row r="84" spans="1:1" s="45" customFormat="1" x14ac:dyDescent="0.35">
      <c r="A84" s="48"/>
    </row>
    <row r="85" spans="1:1" s="45" customFormat="1" x14ac:dyDescent="0.35">
      <c r="A85" s="48"/>
    </row>
    <row r="86" spans="1:1" s="45" customFormat="1" x14ac:dyDescent="0.35">
      <c r="A86" s="48"/>
    </row>
    <row r="87" spans="1:1" s="45" customFormat="1" x14ac:dyDescent="0.35">
      <c r="A87" s="48"/>
    </row>
    <row r="88" spans="1:1" s="45" customFormat="1" x14ac:dyDescent="0.35">
      <c r="A88" s="48"/>
    </row>
    <row r="89" spans="1:1" s="45" customFormat="1" x14ac:dyDescent="0.35">
      <c r="A89" s="48"/>
    </row>
    <row r="90" spans="1:1" s="45" customFormat="1" x14ac:dyDescent="0.35">
      <c r="A90" s="48"/>
    </row>
    <row r="91" spans="1:1" s="45" customFormat="1" x14ac:dyDescent="0.35">
      <c r="A91" s="48"/>
    </row>
    <row r="92" spans="1:1" s="45" customFormat="1" x14ac:dyDescent="0.35">
      <c r="A92" s="48"/>
    </row>
    <row r="93" spans="1:1" s="45" customFormat="1" x14ac:dyDescent="0.35">
      <c r="A93" s="48"/>
    </row>
    <row r="94" spans="1:1" s="45" customFormat="1" x14ac:dyDescent="0.35">
      <c r="A94" s="48"/>
    </row>
    <row r="95" spans="1:1" s="45" customFormat="1" x14ac:dyDescent="0.35">
      <c r="A95" s="48"/>
    </row>
    <row r="96" spans="1:1" s="45" customFormat="1" x14ac:dyDescent="0.35">
      <c r="A96" s="48"/>
    </row>
    <row r="97" spans="1:1" s="45" customFormat="1" x14ac:dyDescent="0.35">
      <c r="A97" s="48"/>
    </row>
    <row r="98" spans="1:1" s="45" customFormat="1" x14ac:dyDescent="0.35">
      <c r="A98" s="48"/>
    </row>
    <row r="99" spans="1:1" s="45" customFormat="1" x14ac:dyDescent="0.35">
      <c r="A99" s="48"/>
    </row>
    <row r="100" spans="1:1" s="45" customFormat="1" x14ac:dyDescent="0.35">
      <c r="A100" s="48"/>
    </row>
    <row r="101" spans="1:1" s="45" customFormat="1" x14ac:dyDescent="0.35">
      <c r="A101" s="48"/>
    </row>
    <row r="102" spans="1:1" s="45" customFormat="1" x14ac:dyDescent="0.35">
      <c r="A102" s="48"/>
    </row>
    <row r="103" spans="1:1" s="45" customFormat="1" x14ac:dyDescent="0.35">
      <c r="A103" s="48"/>
    </row>
    <row r="104" spans="1:1" s="45" customFormat="1" x14ac:dyDescent="0.35">
      <c r="A104" s="48"/>
    </row>
    <row r="105" spans="1:1" s="45" customFormat="1" x14ac:dyDescent="0.35">
      <c r="A105" s="48"/>
    </row>
    <row r="106" spans="1:1" s="45" customFormat="1" x14ac:dyDescent="0.35">
      <c r="A106" s="48"/>
    </row>
    <row r="107" spans="1:1" s="45" customFormat="1" x14ac:dyDescent="0.35">
      <c r="A107" s="48"/>
    </row>
    <row r="108" spans="1:1" s="45" customFormat="1" x14ac:dyDescent="0.35">
      <c r="A108" s="48"/>
    </row>
    <row r="109" spans="1:1" s="45" customFormat="1" x14ac:dyDescent="0.35">
      <c r="A109" s="48"/>
    </row>
    <row r="110" spans="1:1" s="45" customFormat="1" x14ac:dyDescent="0.35">
      <c r="A110" s="48"/>
    </row>
    <row r="111" spans="1:1" s="45" customFormat="1" x14ac:dyDescent="0.35">
      <c r="A111" s="48"/>
    </row>
    <row r="112" spans="1:1" s="45" customFormat="1" x14ac:dyDescent="0.35">
      <c r="A112" s="48"/>
    </row>
    <row r="113" spans="1:1" s="45" customFormat="1" x14ac:dyDescent="0.35">
      <c r="A113" s="48"/>
    </row>
    <row r="114" spans="1:1" s="45" customFormat="1" x14ac:dyDescent="0.35">
      <c r="A114" s="48"/>
    </row>
    <row r="115" spans="1:1" s="45" customFormat="1" x14ac:dyDescent="0.35">
      <c r="A115" s="48"/>
    </row>
    <row r="116" spans="1:1" s="45" customFormat="1" x14ac:dyDescent="0.35">
      <c r="A116" s="48"/>
    </row>
    <row r="117" spans="1:1" s="45" customFormat="1" x14ac:dyDescent="0.35">
      <c r="A117" s="48"/>
    </row>
    <row r="118" spans="1:1" s="45" customFormat="1" x14ac:dyDescent="0.35">
      <c r="A118" s="48"/>
    </row>
    <row r="119" spans="1:1" s="45" customFormat="1" x14ac:dyDescent="0.35">
      <c r="A119" s="48"/>
    </row>
    <row r="120" spans="1:1" s="45" customFormat="1" x14ac:dyDescent="0.35">
      <c r="A120" s="48"/>
    </row>
    <row r="121" spans="1:1" s="45" customFormat="1" x14ac:dyDescent="0.35">
      <c r="A121" s="48"/>
    </row>
    <row r="122" spans="1:1" s="45" customFormat="1" x14ac:dyDescent="0.35">
      <c r="A122" s="48"/>
    </row>
    <row r="123" spans="1:1" s="45" customFormat="1" x14ac:dyDescent="0.35">
      <c r="A123" s="48"/>
    </row>
    <row r="124" spans="1:1" s="45" customFormat="1" x14ac:dyDescent="0.35">
      <c r="A124" s="48"/>
    </row>
    <row r="125" spans="1:1" s="45" customFormat="1" x14ac:dyDescent="0.35">
      <c r="A125" s="48"/>
    </row>
    <row r="126" spans="1:1" s="45" customFormat="1" x14ac:dyDescent="0.35">
      <c r="A126" s="48"/>
    </row>
    <row r="127" spans="1:1" s="45" customFormat="1" x14ac:dyDescent="0.35">
      <c r="A127" s="48"/>
    </row>
    <row r="128" spans="1:1" s="45" customFormat="1" x14ac:dyDescent="0.35">
      <c r="A128" s="48"/>
    </row>
    <row r="129" spans="1:1" s="45" customFormat="1" x14ac:dyDescent="0.35">
      <c r="A129" s="48"/>
    </row>
    <row r="130" spans="1:1" s="45" customFormat="1" x14ac:dyDescent="0.35">
      <c r="A130" s="48"/>
    </row>
    <row r="131" spans="1:1" s="45" customFormat="1" x14ac:dyDescent="0.35">
      <c r="A131" s="48"/>
    </row>
    <row r="132" spans="1:1" s="45" customFormat="1" x14ac:dyDescent="0.35">
      <c r="A132" s="48"/>
    </row>
    <row r="133" spans="1:1" s="45" customFormat="1" x14ac:dyDescent="0.35">
      <c r="A133" s="48"/>
    </row>
    <row r="134" spans="1:1" s="45" customFormat="1" x14ac:dyDescent="0.35">
      <c r="A134" s="48"/>
    </row>
    <row r="135" spans="1:1" s="45" customFormat="1" x14ac:dyDescent="0.35">
      <c r="A135" s="48"/>
    </row>
    <row r="136" spans="1:1" s="45" customFormat="1" x14ac:dyDescent="0.35">
      <c r="A136" s="48"/>
    </row>
    <row r="137" spans="1:1" s="45" customFormat="1" x14ac:dyDescent="0.35">
      <c r="A137" s="48"/>
    </row>
    <row r="138" spans="1:1" s="45" customFormat="1" x14ac:dyDescent="0.35">
      <c r="A138" s="48"/>
    </row>
    <row r="139" spans="1:1" s="45" customFormat="1" x14ac:dyDescent="0.35">
      <c r="A139" s="48"/>
    </row>
    <row r="140" spans="1:1" s="45" customFormat="1" x14ac:dyDescent="0.35">
      <c r="A140" s="48"/>
    </row>
    <row r="141" spans="1:1" s="45" customFormat="1" x14ac:dyDescent="0.35">
      <c r="A141" s="48"/>
    </row>
    <row r="142" spans="1:1" s="45" customFormat="1" x14ac:dyDescent="0.35">
      <c r="A142" s="48"/>
    </row>
    <row r="143" spans="1:1" s="45" customFormat="1" x14ac:dyDescent="0.35">
      <c r="A143" s="48"/>
    </row>
    <row r="144" spans="1:1" s="45" customFormat="1" x14ac:dyDescent="0.35">
      <c r="A144" s="48"/>
    </row>
    <row r="145" spans="1:1" s="45" customFormat="1" x14ac:dyDescent="0.35">
      <c r="A145" s="48"/>
    </row>
    <row r="146" spans="1:1" s="45" customFormat="1" x14ac:dyDescent="0.35">
      <c r="A146" s="48"/>
    </row>
    <row r="147" spans="1:1" s="45" customFormat="1" x14ac:dyDescent="0.35">
      <c r="A147" s="48"/>
    </row>
    <row r="148" spans="1:1" s="45" customFormat="1" x14ac:dyDescent="0.35">
      <c r="A148" s="48"/>
    </row>
    <row r="149" spans="1:1" s="45" customFormat="1" x14ac:dyDescent="0.35">
      <c r="A149" s="48"/>
    </row>
    <row r="150" spans="1:1" s="45" customFormat="1" x14ac:dyDescent="0.35">
      <c r="A150" s="48"/>
    </row>
    <row r="151" spans="1:1" s="45" customFormat="1" x14ac:dyDescent="0.35">
      <c r="A151" s="48"/>
    </row>
    <row r="152" spans="1:1" s="45" customFormat="1" x14ac:dyDescent="0.35">
      <c r="A152" s="48"/>
    </row>
    <row r="153" spans="1:1" s="45" customFormat="1" x14ac:dyDescent="0.35">
      <c r="A153" s="48"/>
    </row>
    <row r="154" spans="1:1" s="45" customFormat="1" x14ac:dyDescent="0.35">
      <c r="A154" s="48"/>
    </row>
    <row r="155" spans="1:1" s="45" customFormat="1" x14ac:dyDescent="0.35">
      <c r="A155" s="48"/>
    </row>
    <row r="156" spans="1:1" s="45" customFormat="1" x14ac:dyDescent="0.35">
      <c r="A156" s="48"/>
    </row>
    <row r="157" spans="1:1" s="45" customFormat="1" x14ac:dyDescent="0.35">
      <c r="A157" s="48"/>
    </row>
    <row r="158" spans="1:1" s="45" customFormat="1" x14ac:dyDescent="0.35">
      <c r="A158" s="48"/>
    </row>
    <row r="159" spans="1:1" s="45" customFormat="1" x14ac:dyDescent="0.35">
      <c r="A159" s="48"/>
    </row>
    <row r="160" spans="1:1" s="45" customFormat="1" x14ac:dyDescent="0.35">
      <c r="A160" s="48"/>
    </row>
    <row r="161" spans="1:1" s="45" customFormat="1" x14ac:dyDescent="0.35">
      <c r="A161" s="48"/>
    </row>
    <row r="162" spans="1:1" s="45" customFormat="1" x14ac:dyDescent="0.35">
      <c r="A162" s="48"/>
    </row>
    <row r="163" spans="1:1" s="45" customFormat="1" x14ac:dyDescent="0.35">
      <c r="A163" s="48"/>
    </row>
    <row r="164" spans="1:1" s="45" customFormat="1" x14ac:dyDescent="0.35">
      <c r="A164" s="48"/>
    </row>
    <row r="165" spans="1:1" s="45" customFormat="1" x14ac:dyDescent="0.35">
      <c r="A165" s="48"/>
    </row>
    <row r="166" spans="1:1" s="45" customFormat="1" x14ac:dyDescent="0.35">
      <c r="A166" s="48"/>
    </row>
    <row r="167" spans="1:1" s="45" customFormat="1" x14ac:dyDescent="0.35">
      <c r="A167" s="48"/>
    </row>
    <row r="168" spans="1:1" s="45" customFormat="1" x14ac:dyDescent="0.35">
      <c r="A168" s="48"/>
    </row>
    <row r="169" spans="1:1" s="45" customFormat="1" x14ac:dyDescent="0.35">
      <c r="A169" s="48"/>
    </row>
    <row r="170" spans="1:1" s="45" customFormat="1" x14ac:dyDescent="0.35">
      <c r="A170" s="48"/>
    </row>
    <row r="171" spans="1:1" s="45" customFormat="1" x14ac:dyDescent="0.35">
      <c r="A171" s="48"/>
    </row>
    <row r="172" spans="1:1" s="45" customFormat="1" x14ac:dyDescent="0.35">
      <c r="A172" s="48"/>
    </row>
    <row r="173" spans="1:1" s="45" customFormat="1" x14ac:dyDescent="0.35">
      <c r="A173" s="48"/>
    </row>
    <row r="174" spans="1:1" s="45" customFormat="1" x14ac:dyDescent="0.35">
      <c r="A174" s="48"/>
    </row>
    <row r="175" spans="1:1" s="45" customFormat="1" x14ac:dyDescent="0.35">
      <c r="A175" s="48"/>
    </row>
    <row r="176" spans="1:1" s="45" customFormat="1" x14ac:dyDescent="0.35">
      <c r="A176" s="48"/>
    </row>
    <row r="177" spans="1:1" s="45" customFormat="1" x14ac:dyDescent="0.35">
      <c r="A177" s="48"/>
    </row>
    <row r="178" spans="1:1" s="45" customFormat="1" x14ac:dyDescent="0.35">
      <c r="A178" s="48"/>
    </row>
    <row r="179" spans="1:1" s="45" customFormat="1" x14ac:dyDescent="0.35">
      <c r="A179" s="48"/>
    </row>
    <row r="180" spans="1:1" s="45" customFormat="1" x14ac:dyDescent="0.35">
      <c r="A180" s="48"/>
    </row>
    <row r="181" spans="1:1" s="45" customFormat="1" x14ac:dyDescent="0.35">
      <c r="A181" s="48"/>
    </row>
    <row r="182" spans="1:1" s="45" customFormat="1" x14ac:dyDescent="0.35">
      <c r="A182" s="48"/>
    </row>
    <row r="183" spans="1:1" s="45" customFormat="1" x14ac:dyDescent="0.35">
      <c r="A183" s="48"/>
    </row>
    <row r="184" spans="1:1" s="45" customFormat="1" x14ac:dyDescent="0.35">
      <c r="A184" s="48"/>
    </row>
    <row r="185" spans="1:1" s="45" customFormat="1" x14ac:dyDescent="0.35">
      <c r="A185" s="48"/>
    </row>
    <row r="186" spans="1:1" s="45" customFormat="1" x14ac:dyDescent="0.35">
      <c r="A186" s="48"/>
    </row>
    <row r="187" spans="1:1" s="45" customFormat="1" x14ac:dyDescent="0.35">
      <c r="A187" s="48"/>
    </row>
    <row r="188" spans="1:1" s="45" customFormat="1" x14ac:dyDescent="0.35">
      <c r="A188" s="48"/>
    </row>
    <row r="189" spans="1:1" s="45" customFormat="1" x14ac:dyDescent="0.35">
      <c r="A189" s="48"/>
    </row>
    <row r="190" spans="1:1" s="45" customFormat="1" x14ac:dyDescent="0.35">
      <c r="A190" s="48"/>
    </row>
    <row r="191" spans="1:1" s="45" customFormat="1" x14ac:dyDescent="0.35">
      <c r="A191" s="48"/>
    </row>
    <row r="192" spans="1:1" s="45" customFormat="1" x14ac:dyDescent="0.35">
      <c r="A192" s="48"/>
    </row>
    <row r="193" spans="1:1" s="45" customFormat="1" x14ac:dyDescent="0.35">
      <c r="A193" s="48"/>
    </row>
    <row r="194" spans="1:1" s="45" customFormat="1" x14ac:dyDescent="0.35">
      <c r="A194" s="48"/>
    </row>
    <row r="195" spans="1:1" s="45" customFormat="1" x14ac:dyDescent="0.35">
      <c r="A195" s="48"/>
    </row>
    <row r="196" spans="1:1" s="45" customFormat="1" x14ac:dyDescent="0.35">
      <c r="A196" s="48"/>
    </row>
    <row r="197" spans="1:1" s="45" customFormat="1" x14ac:dyDescent="0.35">
      <c r="A197" s="48"/>
    </row>
    <row r="198" spans="1:1" s="45" customFormat="1" x14ac:dyDescent="0.35">
      <c r="A198" s="48"/>
    </row>
    <row r="199" spans="1:1" s="45" customFormat="1" x14ac:dyDescent="0.35">
      <c r="A199" s="48"/>
    </row>
    <row r="200" spans="1:1" s="45" customFormat="1" x14ac:dyDescent="0.35">
      <c r="A200" s="48"/>
    </row>
    <row r="244" spans="2:12" x14ac:dyDescent="0.35"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</row>
    <row r="245" spans="2:12" x14ac:dyDescent="0.35"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</row>
    <row r="246" spans="2:12" x14ac:dyDescent="0.35"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</row>
    <row r="247" spans="2:12" x14ac:dyDescent="0.35"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</row>
    <row r="248" spans="2:12" x14ac:dyDescent="0.35"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</row>
    <row r="249" spans="2:12" x14ac:dyDescent="0.35"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</row>
    <row r="250" spans="2:12" x14ac:dyDescent="0.35"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</row>
    <row r="251" spans="2:12" x14ac:dyDescent="0.35"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</row>
    <row r="252" spans="2:12" x14ac:dyDescent="0.35"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</row>
    <row r="253" spans="2:12" x14ac:dyDescent="0.35"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</row>
    <row r="254" spans="2:12" x14ac:dyDescent="0.35"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</row>
    <row r="255" spans="2:12" x14ac:dyDescent="0.35"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</row>
    <row r="256" spans="2:12" x14ac:dyDescent="0.35"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</row>
    <row r="257" spans="1:12" x14ac:dyDescent="0.35"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</row>
    <row r="258" spans="1:12" x14ac:dyDescent="0.35"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</row>
    <row r="259" spans="1:12" s="45" customFormat="1" x14ac:dyDescent="0.35">
      <c r="A259" s="48"/>
    </row>
    <row r="260" spans="1:12" s="45" customFormat="1" x14ac:dyDescent="0.35">
      <c r="A260" s="48"/>
    </row>
    <row r="261" spans="1:12" s="45" customFormat="1" x14ac:dyDescent="0.35">
      <c r="A261" s="48"/>
    </row>
    <row r="262" spans="1:12" s="45" customFormat="1" x14ac:dyDescent="0.35">
      <c r="A262" s="48"/>
    </row>
    <row r="263" spans="1:12" s="45" customFormat="1" x14ac:dyDescent="0.35">
      <c r="A263" s="48"/>
    </row>
    <row r="264" spans="1:12" s="45" customFormat="1" x14ac:dyDescent="0.35">
      <c r="A264" s="48"/>
    </row>
    <row r="265" spans="1:12" s="45" customFormat="1" x14ac:dyDescent="0.35">
      <c r="A265" s="48"/>
    </row>
    <row r="266" spans="1:12" s="45" customFormat="1" x14ac:dyDescent="0.35">
      <c r="A266" s="48"/>
    </row>
    <row r="267" spans="1:12" s="45" customFormat="1" x14ac:dyDescent="0.35">
      <c r="A267" s="48"/>
    </row>
    <row r="268" spans="1:12" s="45" customFormat="1" x14ac:dyDescent="0.35">
      <c r="A268" s="48"/>
    </row>
    <row r="269" spans="1:12" s="45" customFormat="1" x14ac:dyDescent="0.35">
      <c r="A269" s="48"/>
    </row>
    <row r="270" spans="1:12" s="45" customFormat="1" x14ac:dyDescent="0.35">
      <c r="A270" s="48"/>
    </row>
    <row r="271" spans="1:12" s="45" customFormat="1" x14ac:dyDescent="0.35">
      <c r="A271" s="48"/>
    </row>
    <row r="272" spans="1:12" s="45" customFormat="1" x14ac:dyDescent="0.35">
      <c r="A272" s="48"/>
    </row>
    <row r="273" spans="1:1" s="45" customFormat="1" x14ac:dyDescent="0.35">
      <c r="A273" s="48"/>
    </row>
    <row r="274" spans="1:1" s="45" customFormat="1" x14ac:dyDescent="0.35">
      <c r="A274" s="48"/>
    </row>
    <row r="275" spans="1:1" s="45" customFormat="1" x14ac:dyDescent="0.35">
      <c r="A275" s="48"/>
    </row>
    <row r="276" spans="1:1" s="45" customFormat="1" x14ac:dyDescent="0.35">
      <c r="A276" s="48"/>
    </row>
    <row r="277" spans="1:1" s="45" customFormat="1" x14ac:dyDescent="0.35">
      <c r="A277" s="48"/>
    </row>
    <row r="278" spans="1:1" s="45" customFormat="1" x14ac:dyDescent="0.35">
      <c r="A278" s="48"/>
    </row>
    <row r="279" spans="1:1" s="45" customFormat="1" x14ac:dyDescent="0.35">
      <c r="A279" s="48"/>
    </row>
    <row r="280" spans="1:1" s="45" customFormat="1" x14ac:dyDescent="0.35">
      <c r="A280" s="48"/>
    </row>
    <row r="281" spans="1:1" s="45" customFormat="1" x14ac:dyDescent="0.35">
      <c r="A281" s="48"/>
    </row>
    <row r="282" spans="1:1" s="45" customFormat="1" x14ac:dyDescent="0.35">
      <c r="A282" s="48"/>
    </row>
    <row r="283" spans="1:1" s="45" customFormat="1" x14ac:dyDescent="0.35">
      <c r="A283" s="48"/>
    </row>
    <row r="284" spans="1:1" s="45" customFormat="1" x14ac:dyDescent="0.35">
      <c r="A284" s="48"/>
    </row>
    <row r="285" spans="1:1" s="45" customFormat="1" x14ac:dyDescent="0.35">
      <c r="A285" s="48"/>
    </row>
    <row r="286" spans="1:1" s="45" customFormat="1" x14ac:dyDescent="0.35">
      <c r="A286" s="48"/>
    </row>
    <row r="287" spans="1:1" s="45" customFormat="1" x14ac:dyDescent="0.35">
      <c r="A287" s="48"/>
    </row>
    <row r="288" spans="1:1" s="45" customFormat="1" x14ac:dyDescent="0.35">
      <c r="A288" s="48"/>
    </row>
    <row r="289" spans="1:1" s="45" customFormat="1" x14ac:dyDescent="0.35">
      <c r="A289" s="48"/>
    </row>
    <row r="290" spans="1:1" s="45" customFormat="1" x14ac:dyDescent="0.35">
      <c r="A290" s="48"/>
    </row>
    <row r="291" spans="1:1" s="45" customFormat="1" x14ac:dyDescent="0.35">
      <c r="A291" s="48"/>
    </row>
    <row r="292" spans="1:1" s="45" customFormat="1" x14ac:dyDescent="0.35">
      <c r="A292" s="48"/>
    </row>
    <row r="293" spans="1:1" s="45" customFormat="1" x14ac:dyDescent="0.35">
      <c r="A293" s="48"/>
    </row>
    <row r="294" spans="1:1" s="45" customFormat="1" x14ac:dyDescent="0.35">
      <c r="A294" s="48"/>
    </row>
    <row r="295" spans="1:1" s="45" customFormat="1" x14ac:dyDescent="0.35">
      <c r="A295" s="48"/>
    </row>
    <row r="296" spans="1:1" s="45" customFormat="1" x14ac:dyDescent="0.35">
      <c r="A296" s="48"/>
    </row>
    <row r="297" spans="1:1" s="45" customFormat="1" x14ac:dyDescent="0.35">
      <c r="A297" s="48"/>
    </row>
    <row r="298" spans="1:1" s="45" customFormat="1" x14ac:dyDescent="0.35">
      <c r="A298" s="48"/>
    </row>
    <row r="299" spans="1:1" s="45" customFormat="1" x14ac:dyDescent="0.35">
      <c r="A299" s="48"/>
    </row>
    <row r="300" spans="1:1" s="45" customFormat="1" x14ac:dyDescent="0.35">
      <c r="A300" s="48"/>
    </row>
    <row r="301" spans="1:1" s="45" customFormat="1" x14ac:dyDescent="0.35">
      <c r="A301" s="48"/>
    </row>
    <row r="302" spans="1:1" s="45" customFormat="1" x14ac:dyDescent="0.35">
      <c r="A302" s="48"/>
    </row>
    <row r="303" spans="1:1" s="45" customFormat="1" x14ac:dyDescent="0.35">
      <c r="A303" s="48"/>
    </row>
    <row r="304" spans="1:1" s="45" customFormat="1" x14ac:dyDescent="0.35">
      <c r="A304" s="48"/>
    </row>
    <row r="305" spans="1:1" s="45" customFormat="1" x14ac:dyDescent="0.35">
      <c r="A305" s="48"/>
    </row>
    <row r="306" spans="1:1" s="45" customFormat="1" x14ac:dyDescent="0.35">
      <c r="A306" s="48"/>
    </row>
    <row r="307" spans="1:1" s="45" customFormat="1" x14ac:dyDescent="0.35">
      <c r="A307" s="48"/>
    </row>
    <row r="308" spans="1:1" s="45" customFormat="1" x14ac:dyDescent="0.35">
      <c r="A308" s="48"/>
    </row>
    <row r="309" spans="1:1" s="45" customFormat="1" x14ac:dyDescent="0.35">
      <c r="A309" s="48"/>
    </row>
    <row r="310" spans="1:1" s="45" customFormat="1" x14ac:dyDescent="0.35">
      <c r="A310" s="48"/>
    </row>
    <row r="311" spans="1:1" s="45" customFormat="1" x14ac:dyDescent="0.35">
      <c r="A311" s="48"/>
    </row>
    <row r="312" spans="1:1" s="45" customFormat="1" x14ac:dyDescent="0.35">
      <c r="A312" s="48"/>
    </row>
    <row r="313" spans="1:1" s="45" customFormat="1" x14ac:dyDescent="0.35">
      <c r="A313" s="48"/>
    </row>
    <row r="314" spans="1:1" s="45" customFormat="1" x14ac:dyDescent="0.35">
      <c r="A314" s="48"/>
    </row>
    <row r="315" spans="1:1" s="45" customFormat="1" x14ac:dyDescent="0.35">
      <c r="A315" s="48"/>
    </row>
    <row r="316" spans="1:1" s="45" customFormat="1" x14ac:dyDescent="0.35">
      <c r="A316" s="48"/>
    </row>
    <row r="317" spans="1:1" s="45" customFormat="1" x14ac:dyDescent="0.35">
      <c r="A317" s="48"/>
    </row>
    <row r="318" spans="1:1" s="45" customFormat="1" x14ac:dyDescent="0.35">
      <c r="A318" s="48"/>
    </row>
    <row r="319" spans="1:1" s="45" customFormat="1" x14ac:dyDescent="0.35">
      <c r="A319" s="48"/>
    </row>
    <row r="320" spans="1:1" s="45" customFormat="1" x14ac:dyDescent="0.35">
      <c r="A320" s="48"/>
    </row>
    <row r="321" spans="1:1" s="45" customFormat="1" x14ac:dyDescent="0.35">
      <c r="A321" s="48"/>
    </row>
    <row r="322" spans="1:1" s="45" customFormat="1" x14ac:dyDescent="0.35">
      <c r="A322" s="48"/>
    </row>
    <row r="323" spans="1:1" s="45" customFormat="1" x14ac:dyDescent="0.35">
      <c r="A323" s="48"/>
    </row>
    <row r="324" spans="1:1" s="45" customFormat="1" x14ac:dyDescent="0.35">
      <c r="A324" s="48"/>
    </row>
    <row r="325" spans="1:1" s="45" customFormat="1" x14ac:dyDescent="0.35">
      <c r="A325" s="48"/>
    </row>
    <row r="326" spans="1:1" s="45" customFormat="1" x14ac:dyDescent="0.35">
      <c r="A326" s="48"/>
    </row>
    <row r="327" spans="1:1" s="45" customFormat="1" x14ac:dyDescent="0.35">
      <c r="A327" s="48"/>
    </row>
    <row r="328" spans="1:1" s="45" customFormat="1" x14ac:dyDescent="0.35">
      <c r="A328" s="48"/>
    </row>
    <row r="329" spans="1:1" s="45" customFormat="1" x14ac:dyDescent="0.35">
      <c r="A329" s="48"/>
    </row>
    <row r="330" spans="1:1" s="45" customFormat="1" x14ac:dyDescent="0.35">
      <c r="A330" s="48"/>
    </row>
    <row r="331" spans="1:1" s="45" customFormat="1" x14ac:dyDescent="0.35">
      <c r="A331" s="48"/>
    </row>
    <row r="332" spans="1:1" s="45" customFormat="1" x14ac:dyDescent="0.35">
      <c r="A332" s="48"/>
    </row>
    <row r="333" spans="1:1" s="45" customFormat="1" x14ac:dyDescent="0.35">
      <c r="A333" s="48"/>
    </row>
    <row r="334" spans="1:1" s="45" customFormat="1" x14ac:dyDescent="0.35">
      <c r="A334" s="48"/>
    </row>
    <row r="335" spans="1:1" s="45" customFormat="1" x14ac:dyDescent="0.35">
      <c r="A335" s="48"/>
    </row>
    <row r="336" spans="1:1" s="45" customFormat="1" x14ac:dyDescent="0.35">
      <c r="A336" s="48"/>
    </row>
    <row r="337" spans="1:1" s="45" customFormat="1" x14ac:dyDescent="0.35">
      <c r="A337" s="48"/>
    </row>
    <row r="338" spans="1:1" s="45" customFormat="1" x14ac:dyDescent="0.35">
      <c r="A338" s="48"/>
    </row>
    <row r="339" spans="1:1" s="45" customFormat="1" x14ac:dyDescent="0.35">
      <c r="A339" s="48"/>
    </row>
    <row r="340" spans="1:1" s="45" customFormat="1" x14ac:dyDescent="0.35">
      <c r="A340" s="48"/>
    </row>
    <row r="341" spans="1:1" s="45" customFormat="1" x14ac:dyDescent="0.35">
      <c r="A341" s="48"/>
    </row>
    <row r="342" spans="1:1" s="45" customFormat="1" x14ac:dyDescent="0.35">
      <c r="A342" s="48"/>
    </row>
    <row r="343" spans="1:1" s="45" customFormat="1" x14ac:dyDescent="0.35">
      <c r="A343" s="48"/>
    </row>
    <row r="344" spans="1:1" s="45" customFormat="1" x14ac:dyDescent="0.35">
      <c r="A344" s="48"/>
    </row>
    <row r="345" spans="1:1" s="45" customFormat="1" x14ac:dyDescent="0.35">
      <c r="A345" s="48"/>
    </row>
    <row r="346" spans="1:1" s="45" customFormat="1" x14ac:dyDescent="0.35">
      <c r="A346" s="48"/>
    </row>
    <row r="347" spans="1:1" s="45" customFormat="1" x14ac:dyDescent="0.35">
      <c r="A347" s="48"/>
    </row>
    <row r="348" spans="1:1" s="45" customFormat="1" x14ac:dyDescent="0.35">
      <c r="A348" s="48"/>
    </row>
    <row r="349" spans="1:1" s="45" customFormat="1" x14ac:dyDescent="0.35">
      <c r="A349" s="48"/>
    </row>
    <row r="350" spans="1:1" s="45" customFormat="1" x14ac:dyDescent="0.35">
      <c r="A350" s="48"/>
    </row>
    <row r="351" spans="1:1" s="45" customFormat="1" x14ac:dyDescent="0.35">
      <c r="A351" s="48"/>
    </row>
    <row r="352" spans="1:1" s="45" customFormat="1" x14ac:dyDescent="0.35">
      <c r="A352" s="48"/>
    </row>
    <row r="353" spans="1:1" s="45" customFormat="1" x14ac:dyDescent="0.35">
      <c r="A353" s="48"/>
    </row>
    <row r="354" spans="1:1" s="45" customFormat="1" x14ac:dyDescent="0.35">
      <c r="A354" s="48"/>
    </row>
    <row r="355" spans="1:1" s="45" customFormat="1" x14ac:dyDescent="0.35">
      <c r="A355" s="48"/>
    </row>
    <row r="356" spans="1:1" s="45" customFormat="1" x14ac:dyDescent="0.35">
      <c r="A356" s="48"/>
    </row>
    <row r="357" spans="1:1" s="45" customFormat="1" x14ac:dyDescent="0.35">
      <c r="A357" s="48"/>
    </row>
    <row r="358" spans="1:1" s="45" customFormat="1" x14ac:dyDescent="0.35">
      <c r="A358" s="48"/>
    </row>
    <row r="359" spans="1:1" s="45" customFormat="1" x14ac:dyDescent="0.35">
      <c r="A359" s="48"/>
    </row>
    <row r="360" spans="1:1" s="45" customFormat="1" x14ac:dyDescent="0.35">
      <c r="A360" s="48"/>
    </row>
    <row r="361" spans="1:1" s="45" customFormat="1" x14ac:dyDescent="0.35">
      <c r="A361" s="48"/>
    </row>
    <row r="362" spans="1:1" s="45" customFormat="1" x14ac:dyDescent="0.35">
      <c r="A362" s="48"/>
    </row>
    <row r="363" spans="1:1" s="45" customFormat="1" x14ac:dyDescent="0.35">
      <c r="A363" s="48"/>
    </row>
    <row r="364" spans="1:1" s="45" customFormat="1" x14ac:dyDescent="0.35">
      <c r="A364" s="48"/>
    </row>
    <row r="365" spans="1:1" s="45" customFormat="1" x14ac:dyDescent="0.35">
      <c r="A365" s="48"/>
    </row>
    <row r="366" spans="1:1" s="45" customFormat="1" x14ac:dyDescent="0.35">
      <c r="A366" s="48"/>
    </row>
    <row r="367" spans="1:1" s="45" customFormat="1" x14ac:dyDescent="0.35">
      <c r="A367" s="48"/>
    </row>
    <row r="368" spans="1:1" s="45" customFormat="1" x14ac:dyDescent="0.35">
      <c r="A368" s="48"/>
    </row>
    <row r="369" spans="1:1" s="45" customFormat="1" x14ac:dyDescent="0.35">
      <c r="A369" s="48"/>
    </row>
    <row r="370" spans="1:1" s="45" customFormat="1" x14ac:dyDescent="0.35">
      <c r="A370" s="48"/>
    </row>
    <row r="371" spans="1:1" s="45" customFormat="1" x14ac:dyDescent="0.35">
      <c r="A371" s="48"/>
    </row>
    <row r="372" spans="1:1" s="45" customFormat="1" x14ac:dyDescent="0.35">
      <c r="A372" s="48"/>
    </row>
    <row r="373" spans="1:1" s="45" customFormat="1" x14ac:dyDescent="0.35">
      <c r="A373" s="48"/>
    </row>
    <row r="374" spans="1:1" s="45" customFormat="1" x14ac:dyDescent="0.35">
      <c r="A374" s="48"/>
    </row>
    <row r="375" spans="1:1" s="45" customFormat="1" x14ac:dyDescent="0.35">
      <c r="A375" s="48"/>
    </row>
    <row r="376" spans="1:1" s="45" customFormat="1" x14ac:dyDescent="0.35">
      <c r="A376" s="48"/>
    </row>
    <row r="377" spans="1:1" s="45" customFormat="1" x14ac:dyDescent="0.35">
      <c r="A377" s="48"/>
    </row>
    <row r="378" spans="1:1" s="45" customFormat="1" x14ac:dyDescent="0.35">
      <c r="A378" s="48"/>
    </row>
    <row r="379" spans="1:1" s="45" customFormat="1" x14ac:dyDescent="0.35">
      <c r="A379" s="48"/>
    </row>
    <row r="380" spans="1:1" s="45" customFormat="1" x14ac:dyDescent="0.35">
      <c r="A380" s="48"/>
    </row>
    <row r="381" spans="1:1" s="45" customFormat="1" x14ac:dyDescent="0.35">
      <c r="A381" s="48"/>
    </row>
    <row r="382" spans="1:1" s="45" customFormat="1" x14ac:dyDescent="0.35">
      <c r="A382" s="48"/>
    </row>
    <row r="383" spans="1:1" s="45" customFormat="1" x14ac:dyDescent="0.35">
      <c r="A383" s="48"/>
    </row>
    <row r="384" spans="1:1" s="45" customFormat="1" x14ac:dyDescent="0.35">
      <c r="A384" s="48"/>
    </row>
    <row r="385" spans="1:1" s="45" customFormat="1" x14ac:dyDescent="0.35">
      <c r="A385" s="48"/>
    </row>
    <row r="386" spans="1:1" s="45" customFormat="1" x14ac:dyDescent="0.35">
      <c r="A386" s="48"/>
    </row>
    <row r="387" spans="1:1" s="45" customFormat="1" x14ac:dyDescent="0.35">
      <c r="A387" s="48"/>
    </row>
    <row r="388" spans="1:1" s="45" customFormat="1" x14ac:dyDescent="0.35">
      <c r="A388" s="48"/>
    </row>
    <row r="389" spans="1:1" s="45" customFormat="1" x14ac:dyDescent="0.35">
      <c r="A389" s="48"/>
    </row>
    <row r="390" spans="1:1" s="45" customFormat="1" x14ac:dyDescent="0.35">
      <c r="A390" s="48"/>
    </row>
    <row r="391" spans="1:1" s="45" customFormat="1" x14ac:dyDescent="0.35">
      <c r="A391" s="48"/>
    </row>
    <row r="392" spans="1:1" s="45" customFormat="1" x14ac:dyDescent="0.35">
      <c r="A392" s="48"/>
    </row>
    <row r="393" spans="1:1" s="45" customFormat="1" x14ac:dyDescent="0.35">
      <c r="A393" s="48"/>
    </row>
    <row r="394" spans="1:1" s="45" customFormat="1" x14ac:dyDescent="0.35">
      <c r="A394" s="48"/>
    </row>
    <row r="395" spans="1:1" s="45" customFormat="1" x14ac:dyDescent="0.35">
      <c r="A395" s="48"/>
    </row>
    <row r="396" spans="1:1" s="45" customFormat="1" x14ac:dyDescent="0.35">
      <c r="A396" s="48"/>
    </row>
    <row r="397" spans="1:1" s="45" customFormat="1" x14ac:dyDescent="0.35">
      <c r="A397" s="48"/>
    </row>
    <row r="398" spans="1:1" s="45" customFormat="1" x14ac:dyDescent="0.35">
      <c r="A398" s="48"/>
    </row>
    <row r="399" spans="1:1" s="45" customFormat="1" x14ac:dyDescent="0.35">
      <c r="A399" s="48"/>
    </row>
    <row r="400" spans="1:1" s="45" customFormat="1" x14ac:dyDescent="0.35">
      <c r="A400" s="48"/>
    </row>
    <row r="401" spans="1:1" s="45" customFormat="1" x14ac:dyDescent="0.35">
      <c r="A401" s="48"/>
    </row>
    <row r="402" spans="1:1" s="45" customFormat="1" x14ac:dyDescent="0.35">
      <c r="A402" s="48"/>
    </row>
    <row r="403" spans="1:1" s="45" customFormat="1" x14ac:dyDescent="0.35">
      <c r="A403" s="48"/>
    </row>
    <row r="404" spans="1:1" s="45" customFormat="1" x14ac:dyDescent="0.35">
      <c r="A404" s="48"/>
    </row>
    <row r="405" spans="1:1" s="45" customFormat="1" x14ac:dyDescent="0.35">
      <c r="A405" s="48"/>
    </row>
    <row r="406" spans="1:1" s="45" customFormat="1" x14ac:dyDescent="0.35">
      <c r="A406" s="48"/>
    </row>
    <row r="407" spans="1:1" s="45" customFormat="1" x14ac:dyDescent="0.35">
      <c r="A407" s="48"/>
    </row>
    <row r="408" spans="1:1" s="45" customFormat="1" x14ac:dyDescent="0.35">
      <c r="A408" s="48"/>
    </row>
    <row r="409" spans="1:1" s="45" customFormat="1" x14ac:dyDescent="0.35">
      <c r="A409" s="48"/>
    </row>
    <row r="410" spans="1:1" s="45" customFormat="1" x14ac:dyDescent="0.35">
      <c r="A410" s="48"/>
    </row>
    <row r="411" spans="1:1" s="45" customFormat="1" x14ac:dyDescent="0.35">
      <c r="A411" s="48"/>
    </row>
    <row r="412" spans="1:1" s="45" customFormat="1" x14ac:dyDescent="0.35">
      <c r="A412" s="48"/>
    </row>
    <row r="413" spans="1:1" s="45" customFormat="1" x14ac:dyDescent="0.35">
      <c r="A413" s="48"/>
    </row>
    <row r="414" spans="1:1" s="45" customFormat="1" x14ac:dyDescent="0.35">
      <c r="A414" s="48"/>
    </row>
    <row r="415" spans="1:1" s="45" customFormat="1" x14ac:dyDescent="0.35">
      <c r="A415" s="48"/>
    </row>
    <row r="416" spans="1:1" s="45" customFormat="1" x14ac:dyDescent="0.35">
      <c r="A416" s="48"/>
    </row>
    <row r="417" spans="1:1" s="45" customFormat="1" x14ac:dyDescent="0.35">
      <c r="A417" s="48"/>
    </row>
    <row r="418" spans="1:1" s="45" customFormat="1" x14ac:dyDescent="0.35">
      <c r="A418" s="48"/>
    </row>
    <row r="419" spans="1:1" s="45" customFormat="1" x14ac:dyDescent="0.35">
      <c r="A419" s="48"/>
    </row>
    <row r="420" spans="1:1" s="45" customFormat="1" x14ac:dyDescent="0.35">
      <c r="A420" s="48"/>
    </row>
    <row r="421" spans="1:1" s="45" customFormat="1" x14ac:dyDescent="0.35">
      <c r="A421" s="48"/>
    </row>
    <row r="422" spans="1:1" s="45" customFormat="1" x14ac:dyDescent="0.35">
      <c r="A422" s="48"/>
    </row>
    <row r="423" spans="1:1" s="45" customFormat="1" x14ac:dyDescent="0.35">
      <c r="A423" s="48"/>
    </row>
    <row r="424" spans="1:1" s="45" customFormat="1" x14ac:dyDescent="0.35">
      <c r="A424" s="48"/>
    </row>
    <row r="425" spans="1:1" s="45" customFormat="1" x14ac:dyDescent="0.35">
      <c r="A425" s="48"/>
    </row>
    <row r="426" spans="1:1" s="45" customFormat="1" x14ac:dyDescent="0.35">
      <c r="A426" s="48"/>
    </row>
    <row r="427" spans="1:1" s="45" customFormat="1" x14ac:dyDescent="0.35">
      <c r="A427" s="48"/>
    </row>
    <row r="428" spans="1:1" s="45" customFormat="1" x14ac:dyDescent="0.35">
      <c r="A428" s="48"/>
    </row>
    <row r="429" spans="1:1" s="45" customFormat="1" x14ac:dyDescent="0.35">
      <c r="A429" s="48"/>
    </row>
    <row r="430" spans="1:1" s="45" customFormat="1" x14ac:dyDescent="0.35">
      <c r="A430" s="48"/>
    </row>
    <row r="431" spans="1:1" s="45" customFormat="1" x14ac:dyDescent="0.35">
      <c r="A431" s="48"/>
    </row>
    <row r="432" spans="1:1" s="45" customFormat="1" x14ac:dyDescent="0.35">
      <c r="A432" s="48"/>
    </row>
    <row r="433" spans="1:1" s="45" customFormat="1" x14ac:dyDescent="0.35">
      <c r="A433" s="48"/>
    </row>
    <row r="434" spans="1:1" s="45" customFormat="1" x14ac:dyDescent="0.35">
      <c r="A434" s="48"/>
    </row>
    <row r="435" spans="1:1" s="45" customFormat="1" x14ac:dyDescent="0.35">
      <c r="A435" s="48"/>
    </row>
    <row r="436" spans="1:1" s="45" customFormat="1" x14ac:dyDescent="0.35">
      <c r="A436" s="48"/>
    </row>
    <row r="437" spans="1:1" s="45" customFormat="1" x14ac:dyDescent="0.35">
      <c r="A437" s="48"/>
    </row>
    <row r="438" spans="1:1" s="45" customFormat="1" x14ac:dyDescent="0.35">
      <c r="A438" s="48"/>
    </row>
    <row r="439" spans="1:1" s="45" customFormat="1" x14ac:dyDescent="0.35">
      <c r="A439" s="48"/>
    </row>
    <row r="440" spans="1:1" s="45" customFormat="1" x14ac:dyDescent="0.35">
      <c r="A440" s="48"/>
    </row>
    <row r="441" spans="1:1" s="45" customFormat="1" x14ac:dyDescent="0.35">
      <c r="A441" s="48"/>
    </row>
    <row r="442" spans="1:1" s="45" customFormat="1" x14ac:dyDescent="0.35">
      <c r="A442" s="48"/>
    </row>
    <row r="443" spans="1:1" s="45" customFormat="1" x14ac:dyDescent="0.35">
      <c r="A443" s="48"/>
    </row>
    <row r="444" spans="1:1" s="45" customFormat="1" x14ac:dyDescent="0.35">
      <c r="A444" s="48"/>
    </row>
    <row r="445" spans="1:1" s="45" customFormat="1" x14ac:dyDescent="0.35">
      <c r="A445" s="48"/>
    </row>
    <row r="446" spans="1:1" s="45" customFormat="1" x14ac:dyDescent="0.35">
      <c r="A446" s="48"/>
    </row>
    <row r="447" spans="1:1" s="45" customFormat="1" x14ac:dyDescent="0.35">
      <c r="A447" s="48"/>
    </row>
    <row r="448" spans="1:1" s="45" customFormat="1" x14ac:dyDescent="0.35">
      <c r="A448" s="48"/>
    </row>
    <row r="449" spans="1:1" s="45" customFormat="1" x14ac:dyDescent="0.35">
      <c r="A449" s="48"/>
    </row>
    <row r="450" spans="1:1" s="45" customFormat="1" x14ac:dyDescent="0.35">
      <c r="A450" s="48"/>
    </row>
    <row r="451" spans="1:1" s="45" customFormat="1" x14ac:dyDescent="0.35">
      <c r="A451" s="48"/>
    </row>
    <row r="452" spans="1:1" s="45" customFormat="1" x14ac:dyDescent="0.35">
      <c r="A452" s="48"/>
    </row>
    <row r="453" spans="1:1" s="45" customFormat="1" x14ac:dyDescent="0.35">
      <c r="A453" s="48"/>
    </row>
    <row r="454" spans="1:1" s="45" customFormat="1" x14ac:dyDescent="0.35">
      <c r="A454" s="48"/>
    </row>
    <row r="455" spans="1:1" s="45" customFormat="1" x14ac:dyDescent="0.35">
      <c r="A455" s="48"/>
    </row>
    <row r="456" spans="1:1" s="45" customFormat="1" x14ac:dyDescent="0.35">
      <c r="A456" s="48"/>
    </row>
    <row r="457" spans="1:1" s="45" customFormat="1" x14ac:dyDescent="0.35">
      <c r="A457" s="48"/>
    </row>
    <row r="458" spans="1:1" s="45" customFormat="1" x14ac:dyDescent="0.35">
      <c r="A458" s="48"/>
    </row>
    <row r="459" spans="1:1" s="45" customFormat="1" x14ac:dyDescent="0.35">
      <c r="A459" s="48"/>
    </row>
    <row r="460" spans="1:1" s="45" customFormat="1" x14ac:dyDescent="0.35">
      <c r="A460" s="48"/>
    </row>
    <row r="461" spans="1:1" s="45" customFormat="1" x14ac:dyDescent="0.35">
      <c r="A461" s="48"/>
    </row>
    <row r="462" spans="1:1" s="45" customFormat="1" x14ac:dyDescent="0.35">
      <c r="A462" s="48"/>
    </row>
    <row r="463" spans="1:1" s="45" customFormat="1" x14ac:dyDescent="0.35">
      <c r="A463" s="48"/>
    </row>
    <row r="464" spans="1:1" s="45" customFormat="1" x14ac:dyDescent="0.35">
      <c r="A464" s="48"/>
    </row>
    <row r="465" spans="1:1" s="45" customFormat="1" x14ac:dyDescent="0.35">
      <c r="A465" s="48"/>
    </row>
    <row r="466" spans="1:1" s="45" customFormat="1" x14ac:dyDescent="0.35">
      <c r="A466" s="48"/>
    </row>
    <row r="467" spans="1:1" s="45" customFormat="1" x14ac:dyDescent="0.35">
      <c r="A467" s="48"/>
    </row>
    <row r="468" spans="1:1" s="45" customFormat="1" x14ac:dyDescent="0.35">
      <c r="A468" s="48"/>
    </row>
    <row r="469" spans="1:1" s="45" customFormat="1" x14ac:dyDescent="0.35">
      <c r="A469" s="48"/>
    </row>
    <row r="470" spans="1:1" s="45" customFormat="1" x14ac:dyDescent="0.35">
      <c r="A470" s="48"/>
    </row>
    <row r="471" spans="1:1" s="45" customFormat="1" x14ac:dyDescent="0.35">
      <c r="A471" s="48"/>
    </row>
    <row r="472" spans="1:1" s="45" customFormat="1" x14ac:dyDescent="0.35">
      <c r="A472" s="48"/>
    </row>
    <row r="473" spans="1:1" s="45" customFormat="1" x14ac:dyDescent="0.35">
      <c r="A473" s="48"/>
    </row>
    <row r="474" spans="1:1" s="45" customFormat="1" x14ac:dyDescent="0.35">
      <c r="A474" s="48"/>
    </row>
    <row r="475" spans="1:1" s="45" customFormat="1" x14ac:dyDescent="0.35">
      <c r="A475" s="48"/>
    </row>
    <row r="476" spans="1:1" s="45" customFormat="1" x14ac:dyDescent="0.35">
      <c r="A476" s="48"/>
    </row>
    <row r="477" spans="1:1" s="45" customFormat="1" x14ac:dyDescent="0.35">
      <c r="A477" s="48"/>
    </row>
    <row r="478" spans="1:1" s="45" customFormat="1" x14ac:dyDescent="0.35">
      <c r="A478" s="48"/>
    </row>
    <row r="479" spans="1:1" s="45" customFormat="1" x14ac:dyDescent="0.35">
      <c r="A479" s="48"/>
    </row>
    <row r="480" spans="1:1" s="45" customFormat="1" x14ac:dyDescent="0.35">
      <c r="A480" s="48"/>
    </row>
    <row r="481" spans="1:1" s="45" customFormat="1" x14ac:dyDescent="0.35">
      <c r="A481" s="48"/>
    </row>
    <row r="482" spans="1:1" s="45" customFormat="1" x14ac:dyDescent="0.35">
      <c r="A482" s="48"/>
    </row>
    <row r="483" spans="1:1" s="45" customFormat="1" x14ac:dyDescent="0.35">
      <c r="A483" s="48"/>
    </row>
    <row r="484" spans="1:1" s="45" customFormat="1" x14ac:dyDescent="0.35">
      <c r="A484" s="48"/>
    </row>
    <row r="485" spans="1:1" s="45" customFormat="1" x14ac:dyDescent="0.35">
      <c r="A485" s="48"/>
    </row>
    <row r="486" spans="1:1" s="45" customFormat="1" x14ac:dyDescent="0.35">
      <c r="A486" s="48"/>
    </row>
    <row r="487" spans="1:1" s="45" customFormat="1" x14ac:dyDescent="0.35">
      <c r="A487" s="48"/>
    </row>
    <row r="488" spans="1:1" s="45" customFormat="1" x14ac:dyDescent="0.35">
      <c r="A488" s="48"/>
    </row>
    <row r="489" spans="1:1" s="45" customFormat="1" x14ac:dyDescent="0.35">
      <c r="A489" s="48"/>
    </row>
    <row r="490" spans="1:1" s="45" customFormat="1" x14ac:dyDescent="0.35">
      <c r="A490" s="48"/>
    </row>
    <row r="491" spans="1:1" s="45" customFormat="1" x14ac:dyDescent="0.35">
      <c r="A491" s="48"/>
    </row>
    <row r="492" spans="1:1" s="45" customFormat="1" x14ac:dyDescent="0.35">
      <c r="A492" s="48"/>
    </row>
    <row r="493" spans="1:1" s="45" customFormat="1" x14ac:dyDescent="0.35">
      <c r="A493" s="48"/>
    </row>
    <row r="494" spans="1:1" s="45" customFormat="1" x14ac:dyDescent="0.35">
      <c r="A494" s="48"/>
    </row>
    <row r="495" spans="1:1" s="45" customFormat="1" x14ac:dyDescent="0.35">
      <c r="A495" s="48"/>
    </row>
    <row r="496" spans="1:1" s="45" customFormat="1" x14ac:dyDescent="0.35">
      <c r="A496" s="48"/>
    </row>
    <row r="497" spans="1:1" s="45" customFormat="1" x14ac:dyDescent="0.35">
      <c r="A497" s="48"/>
    </row>
    <row r="498" spans="1:1" s="45" customFormat="1" x14ac:dyDescent="0.35">
      <c r="A498" s="48"/>
    </row>
    <row r="499" spans="1:1" s="45" customFormat="1" x14ac:dyDescent="0.35">
      <c r="A499" s="48"/>
    </row>
    <row r="500" spans="1:1" s="45" customFormat="1" x14ac:dyDescent="0.35">
      <c r="A500" s="48"/>
    </row>
    <row r="501" spans="1:1" s="45" customFormat="1" x14ac:dyDescent="0.35">
      <c r="A501" s="48"/>
    </row>
    <row r="502" spans="1:1" s="45" customFormat="1" x14ac:dyDescent="0.35">
      <c r="A502" s="48"/>
    </row>
    <row r="503" spans="1:1" s="45" customFormat="1" x14ac:dyDescent="0.35">
      <c r="A503" s="48"/>
    </row>
    <row r="504" spans="1:1" s="45" customFormat="1" x14ac:dyDescent="0.35">
      <c r="A504" s="48"/>
    </row>
    <row r="505" spans="1:1" s="45" customFormat="1" x14ac:dyDescent="0.35">
      <c r="A505" s="48"/>
    </row>
    <row r="506" spans="1:1" s="45" customFormat="1" x14ac:dyDescent="0.35">
      <c r="A506" s="48"/>
    </row>
    <row r="507" spans="1:1" s="45" customFormat="1" x14ac:dyDescent="0.35">
      <c r="A507" s="48"/>
    </row>
    <row r="508" spans="1:1" s="45" customFormat="1" x14ac:dyDescent="0.35">
      <c r="A508" s="48"/>
    </row>
    <row r="509" spans="1:1" s="45" customFormat="1" x14ac:dyDescent="0.35">
      <c r="A509" s="48"/>
    </row>
    <row r="510" spans="1:1" s="45" customFormat="1" x14ac:dyDescent="0.35">
      <c r="A510" s="48"/>
    </row>
    <row r="511" spans="1:1" s="45" customFormat="1" x14ac:dyDescent="0.35">
      <c r="A511" s="48"/>
    </row>
    <row r="512" spans="1:1" s="45" customFormat="1" x14ac:dyDescent="0.35">
      <c r="A512" s="48"/>
    </row>
    <row r="513" spans="1:1" s="45" customFormat="1" x14ac:dyDescent="0.35">
      <c r="A513" s="48"/>
    </row>
    <row r="514" spans="1:1" s="45" customFormat="1" x14ac:dyDescent="0.35">
      <c r="A514" s="48"/>
    </row>
    <row r="515" spans="1:1" s="45" customFormat="1" x14ac:dyDescent="0.35">
      <c r="A515" s="48"/>
    </row>
    <row r="516" spans="1:1" s="45" customFormat="1" x14ac:dyDescent="0.35">
      <c r="A516" s="48"/>
    </row>
    <row r="517" spans="1:1" s="45" customFormat="1" x14ac:dyDescent="0.35">
      <c r="A517" s="48"/>
    </row>
    <row r="518" spans="1:1" s="45" customFormat="1" x14ac:dyDescent="0.35">
      <c r="A518" s="48"/>
    </row>
    <row r="519" spans="1:1" s="45" customFormat="1" x14ac:dyDescent="0.35">
      <c r="A519" s="48"/>
    </row>
    <row r="520" spans="1:1" s="45" customFormat="1" x14ac:dyDescent="0.35">
      <c r="A520" s="48"/>
    </row>
    <row r="521" spans="1:1" s="45" customFormat="1" x14ac:dyDescent="0.35">
      <c r="A521" s="48"/>
    </row>
    <row r="522" spans="1:1" s="45" customFormat="1" x14ac:dyDescent="0.35">
      <c r="A522" s="48"/>
    </row>
    <row r="523" spans="1:1" s="45" customFormat="1" x14ac:dyDescent="0.35">
      <c r="A523" s="48"/>
    </row>
    <row r="524" spans="1:1" s="45" customFormat="1" x14ac:dyDescent="0.35">
      <c r="A524" s="48"/>
    </row>
    <row r="525" spans="1:1" s="45" customFormat="1" x14ac:dyDescent="0.35">
      <c r="A525" s="48"/>
    </row>
    <row r="526" spans="1:1" s="45" customFormat="1" x14ac:dyDescent="0.35">
      <c r="A526" s="48"/>
    </row>
    <row r="527" spans="1:1" s="45" customFormat="1" x14ac:dyDescent="0.35">
      <c r="A527" s="48"/>
    </row>
    <row r="528" spans="1:1" s="45" customFormat="1" x14ac:dyDescent="0.35">
      <c r="A528" s="48"/>
    </row>
    <row r="529" spans="1:1" s="45" customFormat="1" x14ac:dyDescent="0.35">
      <c r="A529" s="48"/>
    </row>
    <row r="530" spans="1:1" s="45" customFormat="1" x14ac:dyDescent="0.35">
      <c r="A530" s="48"/>
    </row>
    <row r="531" spans="1:1" s="45" customFormat="1" x14ac:dyDescent="0.35">
      <c r="A531" s="48"/>
    </row>
    <row r="532" spans="1:1" s="45" customFormat="1" x14ac:dyDescent="0.35">
      <c r="A532" s="48"/>
    </row>
    <row r="533" spans="1:1" s="45" customFormat="1" x14ac:dyDescent="0.35">
      <c r="A533" s="48"/>
    </row>
    <row r="534" spans="1:1" s="45" customFormat="1" x14ac:dyDescent="0.35">
      <c r="A534" s="48"/>
    </row>
    <row r="535" spans="1:1" s="45" customFormat="1" x14ac:dyDescent="0.35">
      <c r="A535" s="48"/>
    </row>
    <row r="536" spans="1:1" s="45" customFormat="1" x14ac:dyDescent="0.35">
      <c r="A536" s="48"/>
    </row>
    <row r="537" spans="1:1" s="45" customFormat="1" x14ac:dyDescent="0.35">
      <c r="A537" s="48"/>
    </row>
    <row r="538" spans="1:1" s="45" customFormat="1" x14ac:dyDescent="0.35">
      <c r="A538" s="48"/>
    </row>
    <row r="539" spans="1:1" s="45" customFormat="1" x14ac:dyDescent="0.35">
      <c r="A539" s="48"/>
    </row>
    <row r="540" spans="1:1" s="45" customFormat="1" x14ac:dyDescent="0.35">
      <c r="A540" s="48"/>
    </row>
    <row r="541" spans="1:1" s="45" customFormat="1" x14ac:dyDescent="0.35">
      <c r="A541" s="48"/>
    </row>
    <row r="542" spans="1:1" s="45" customFormat="1" x14ac:dyDescent="0.35">
      <c r="A542" s="48"/>
    </row>
    <row r="543" spans="1:1" s="45" customFormat="1" x14ac:dyDescent="0.35">
      <c r="A543" s="48"/>
    </row>
    <row r="544" spans="1:1" s="45" customFormat="1" x14ac:dyDescent="0.35">
      <c r="A544" s="48"/>
    </row>
    <row r="545" spans="1:1" s="45" customFormat="1" x14ac:dyDescent="0.35">
      <c r="A545" s="48"/>
    </row>
    <row r="546" spans="1:1" s="45" customFormat="1" x14ac:dyDescent="0.35">
      <c r="A546" s="48"/>
    </row>
    <row r="547" spans="1:1" s="45" customFormat="1" x14ac:dyDescent="0.35">
      <c r="A547" s="48"/>
    </row>
    <row r="548" spans="1:1" s="45" customFormat="1" x14ac:dyDescent="0.35">
      <c r="A548" s="48"/>
    </row>
    <row r="549" spans="1:1" s="45" customFormat="1" x14ac:dyDescent="0.35">
      <c r="A549" s="48"/>
    </row>
    <row r="550" spans="1:1" s="45" customFormat="1" x14ac:dyDescent="0.35">
      <c r="A550" s="48"/>
    </row>
    <row r="551" spans="1:1" s="45" customFormat="1" x14ac:dyDescent="0.35">
      <c r="A551" s="48"/>
    </row>
    <row r="552" spans="1:1" s="45" customFormat="1" x14ac:dyDescent="0.35">
      <c r="A552" s="48"/>
    </row>
    <row r="553" spans="1:1" s="45" customFormat="1" x14ac:dyDescent="0.35">
      <c r="A553" s="48"/>
    </row>
    <row r="554" spans="1:1" s="45" customFormat="1" x14ac:dyDescent="0.35">
      <c r="A554" s="48"/>
    </row>
    <row r="555" spans="1:1" s="45" customFormat="1" x14ac:dyDescent="0.35">
      <c r="A555" s="48"/>
    </row>
    <row r="556" spans="1:1" s="45" customFormat="1" x14ac:dyDescent="0.35">
      <c r="A556" s="48"/>
    </row>
    <row r="557" spans="1:1" s="45" customFormat="1" x14ac:dyDescent="0.35">
      <c r="A557" s="48"/>
    </row>
    <row r="558" spans="1:1" s="45" customFormat="1" x14ac:dyDescent="0.35">
      <c r="A558" s="48"/>
    </row>
    <row r="559" spans="1:1" s="45" customFormat="1" x14ac:dyDescent="0.35">
      <c r="A559" s="48"/>
    </row>
    <row r="560" spans="1:1" s="45" customFormat="1" x14ac:dyDescent="0.35">
      <c r="A560" s="48"/>
    </row>
    <row r="561" spans="1:1" s="45" customFormat="1" x14ac:dyDescent="0.35">
      <c r="A561" s="48"/>
    </row>
    <row r="562" spans="1:1" s="45" customFormat="1" x14ac:dyDescent="0.35">
      <c r="A562" s="48"/>
    </row>
    <row r="563" spans="1:1" s="45" customFormat="1" x14ac:dyDescent="0.35">
      <c r="A563" s="48"/>
    </row>
    <row r="564" spans="1:1" s="45" customFormat="1" x14ac:dyDescent="0.35">
      <c r="A564" s="48"/>
    </row>
    <row r="565" spans="1:1" s="45" customFormat="1" x14ac:dyDescent="0.35">
      <c r="A565" s="48"/>
    </row>
    <row r="566" spans="1:1" s="45" customFormat="1" x14ac:dyDescent="0.35">
      <c r="A566" s="48"/>
    </row>
    <row r="567" spans="1:1" s="45" customFormat="1" x14ac:dyDescent="0.35">
      <c r="A567" s="48"/>
    </row>
    <row r="568" spans="1:1" s="45" customFormat="1" x14ac:dyDescent="0.35">
      <c r="A568" s="48"/>
    </row>
    <row r="569" spans="1:1" s="45" customFormat="1" x14ac:dyDescent="0.35">
      <c r="A569" s="48"/>
    </row>
    <row r="570" spans="1:1" s="45" customFormat="1" x14ac:dyDescent="0.35">
      <c r="A570" s="48"/>
    </row>
    <row r="571" spans="1:1" s="45" customFormat="1" x14ac:dyDescent="0.35">
      <c r="A571" s="48"/>
    </row>
    <row r="572" spans="1:1" s="45" customFormat="1" x14ac:dyDescent="0.35">
      <c r="A572" s="48"/>
    </row>
    <row r="573" spans="1:1" s="45" customFormat="1" x14ac:dyDescent="0.35">
      <c r="A573" s="48"/>
    </row>
    <row r="574" spans="1:1" s="45" customFormat="1" x14ac:dyDescent="0.35">
      <c r="A574" s="48"/>
    </row>
    <row r="575" spans="1:1" s="45" customFormat="1" x14ac:dyDescent="0.35">
      <c r="A575" s="48"/>
    </row>
    <row r="576" spans="1:1" s="45" customFormat="1" x14ac:dyDescent="0.35">
      <c r="A576" s="48"/>
    </row>
    <row r="577" spans="1:1" s="45" customFormat="1" x14ac:dyDescent="0.35">
      <c r="A577" s="48"/>
    </row>
    <row r="578" spans="1:1" s="45" customFormat="1" x14ac:dyDescent="0.35">
      <c r="A578" s="48"/>
    </row>
    <row r="579" spans="1:1" s="45" customFormat="1" x14ac:dyDescent="0.35">
      <c r="A579" s="48"/>
    </row>
    <row r="580" spans="1:1" s="45" customFormat="1" x14ac:dyDescent="0.35">
      <c r="A580" s="48"/>
    </row>
    <row r="581" spans="1:1" s="45" customFormat="1" x14ac:dyDescent="0.35">
      <c r="A581" s="48"/>
    </row>
    <row r="582" spans="1:1" s="45" customFormat="1" x14ac:dyDescent="0.35">
      <c r="A582" s="48"/>
    </row>
    <row r="583" spans="1:1" s="45" customFormat="1" x14ac:dyDescent="0.35">
      <c r="A583" s="48"/>
    </row>
    <row r="584" spans="1:1" s="45" customFormat="1" x14ac:dyDescent="0.35">
      <c r="A584" s="48"/>
    </row>
    <row r="585" spans="1:1" s="45" customFormat="1" x14ac:dyDescent="0.35">
      <c r="A585" s="48"/>
    </row>
    <row r="586" spans="1:1" s="45" customFormat="1" x14ac:dyDescent="0.35">
      <c r="A586" s="48"/>
    </row>
    <row r="587" spans="1:1" s="45" customFormat="1" x14ac:dyDescent="0.35">
      <c r="A587" s="48"/>
    </row>
    <row r="588" spans="1:1" s="45" customFormat="1" x14ac:dyDescent="0.35">
      <c r="A588" s="48"/>
    </row>
    <row r="589" spans="1:1" s="45" customFormat="1" x14ac:dyDescent="0.35">
      <c r="A589" s="48"/>
    </row>
    <row r="590" spans="1:1" s="45" customFormat="1" x14ac:dyDescent="0.35">
      <c r="A590" s="48"/>
    </row>
    <row r="591" spans="1:1" s="45" customFormat="1" x14ac:dyDescent="0.35">
      <c r="A591" s="48"/>
    </row>
    <row r="592" spans="1:1" s="45" customFormat="1" x14ac:dyDescent="0.35">
      <c r="A592" s="48"/>
    </row>
    <row r="593" spans="1:1" s="45" customFormat="1" x14ac:dyDescent="0.35">
      <c r="A593" s="48"/>
    </row>
    <row r="594" spans="1:1" s="45" customFormat="1" x14ac:dyDescent="0.35">
      <c r="A594" s="48"/>
    </row>
    <row r="595" spans="1:1" s="45" customFormat="1" x14ac:dyDescent="0.35">
      <c r="A595" s="48"/>
    </row>
    <row r="596" spans="1:1" s="45" customFormat="1" x14ac:dyDescent="0.35">
      <c r="A596" s="48"/>
    </row>
    <row r="597" spans="1:1" s="45" customFormat="1" x14ac:dyDescent="0.35">
      <c r="A597" s="48"/>
    </row>
    <row r="598" spans="1:1" s="45" customFormat="1" x14ac:dyDescent="0.35">
      <c r="A598" s="48"/>
    </row>
    <row r="599" spans="1:1" s="45" customFormat="1" x14ac:dyDescent="0.35">
      <c r="A599" s="48"/>
    </row>
    <row r="600" spans="1:1" s="45" customFormat="1" x14ac:dyDescent="0.35">
      <c r="A600" s="48"/>
    </row>
    <row r="601" spans="1:1" s="45" customFormat="1" x14ac:dyDescent="0.35">
      <c r="A601" s="48"/>
    </row>
    <row r="602" spans="1:1" s="45" customFormat="1" x14ac:dyDescent="0.35">
      <c r="A602" s="48"/>
    </row>
    <row r="603" spans="1:1" s="45" customFormat="1" x14ac:dyDescent="0.35">
      <c r="A603" s="48"/>
    </row>
    <row r="604" spans="1:1" s="45" customFormat="1" x14ac:dyDescent="0.35">
      <c r="A604" s="48"/>
    </row>
    <row r="605" spans="1:1" s="45" customFormat="1" x14ac:dyDescent="0.35">
      <c r="A605" s="48"/>
    </row>
    <row r="606" spans="1:1" s="45" customFormat="1" x14ac:dyDescent="0.35">
      <c r="A606" s="48"/>
    </row>
    <row r="607" spans="1:1" s="45" customFormat="1" x14ac:dyDescent="0.35">
      <c r="A607" s="48"/>
    </row>
    <row r="608" spans="1:1" s="45" customFormat="1" x14ac:dyDescent="0.35">
      <c r="A608" s="48"/>
    </row>
    <row r="609" spans="1:1" s="45" customFormat="1" x14ac:dyDescent="0.35">
      <c r="A609" s="48"/>
    </row>
    <row r="610" spans="1:1" s="45" customFormat="1" x14ac:dyDescent="0.35">
      <c r="A610" s="48"/>
    </row>
    <row r="611" spans="1:1" s="45" customFormat="1" x14ac:dyDescent="0.35">
      <c r="A611" s="48"/>
    </row>
    <row r="612" spans="1:1" s="45" customFormat="1" x14ac:dyDescent="0.35">
      <c r="A612" s="48"/>
    </row>
    <row r="613" spans="1:1" s="45" customFormat="1" x14ac:dyDescent="0.35">
      <c r="A613" s="48"/>
    </row>
    <row r="614" spans="1:1" s="45" customFormat="1" x14ac:dyDescent="0.35">
      <c r="A614" s="48"/>
    </row>
    <row r="615" spans="1:1" s="45" customFormat="1" x14ac:dyDescent="0.35">
      <c r="A615" s="48"/>
    </row>
    <row r="616" spans="1:1" s="45" customFormat="1" x14ac:dyDescent="0.35">
      <c r="A616" s="48"/>
    </row>
    <row r="617" spans="1:1" s="45" customFormat="1" x14ac:dyDescent="0.35">
      <c r="A617" s="48"/>
    </row>
    <row r="618" spans="1:1" s="45" customFormat="1" x14ac:dyDescent="0.35">
      <c r="A618" s="48"/>
    </row>
    <row r="619" spans="1:1" s="45" customFormat="1" x14ac:dyDescent="0.35">
      <c r="A619" s="48"/>
    </row>
    <row r="620" spans="1:1" s="45" customFormat="1" x14ac:dyDescent="0.35">
      <c r="A620" s="48"/>
    </row>
    <row r="621" spans="1:1" s="45" customFormat="1" x14ac:dyDescent="0.35">
      <c r="A621" s="48"/>
    </row>
    <row r="622" spans="1:1" s="45" customFormat="1" x14ac:dyDescent="0.35">
      <c r="A622" s="48"/>
    </row>
    <row r="623" spans="1:1" s="45" customFormat="1" x14ac:dyDescent="0.35">
      <c r="A623" s="48"/>
    </row>
    <row r="624" spans="1:1" s="45" customFormat="1" x14ac:dyDescent="0.35">
      <c r="A624" s="48"/>
    </row>
    <row r="625" spans="1:1" s="45" customFormat="1" x14ac:dyDescent="0.35">
      <c r="A625" s="48"/>
    </row>
    <row r="626" spans="1:1" s="45" customFormat="1" x14ac:dyDescent="0.35">
      <c r="A626" s="48"/>
    </row>
    <row r="627" spans="1:1" s="45" customFormat="1" x14ac:dyDescent="0.35">
      <c r="A627" s="48"/>
    </row>
    <row r="628" spans="1:1" s="45" customFormat="1" x14ac:dyDescent="0.35">
      <c r="A628" s="48"/>
    </row>
    <row r="629" spans="1:1" s="45" customFormat="1" x14ac:dyDescent="0.35">
      <c r="A629" s="48"/>
    </row>
    <row r="630" spans="1:1" s="45" customFormat="1" x14ac:dyDescent="0.35">
      <c r="A630" s="48"/>
    </row>
    <row r="631" spans="1:1" s="45" customFormat="1" x14ac:dyDescent="0.35">
      <c r="A631" s="48"/>
    </row>
    <row r="632" spans="1:1" s="45" customFormat="1" x14ac:dyDescent="0.35">
      <c r="A632" s="48"/>
    </row>
    <row r="633" spans="1:1" s="45" customFormat="1" x14ac:dyDescent="0.35">
      <c r="A633" s="48"/>
    </row>
    <row r="634" spans="1:1" s="45" customFormat="1" x14ac:dyDescent="0.35">
      <c r="A634" s="48"/>
    </row>
    <row r="635" spans="1:1" s="45" customFormat="1" x14ac:dyDescent="0.35">
      <c r="A635" s="48"/>
    </row>
    <row r="636" spans="1:1" s="45" customFormat="1" x14ac:dyDescent="0.35">
      <c r="A636" s="48"/>
    </row>
    <row r="637" spans="1:1" s="45" customFormat="1" x14ac:dyDescent="0.35">
      <c r="A637" s="48"/>
    </row>
    <row r="638" spans="1:1" s="45" customFormat="1" x14ac:dyDescent="0.35">
      <c r="A638" s="48"/>
    </row>
    <row r="639" spans="1:1" s="45" customFormat="1" x14ac:dyDescent="0.35">
      <c r="A639" s="48"/>
    </row>
    <row r="640" spans="1:1" s="45" customFormat="1" x14ac:dyDescent="0.35">
      <c r="A640" s="48"/>
    </row>
    <row r="641" spans="1:1" s="45" customFormat="1" x14ac:dyDescent="0.35">
      <c r="A641" s="48"/>
    </row>
    <row r="642" spans="1:1" s="45" customFormat="1" x14ac:dyDescent="0.35">
      <c r="A642" s="48"/>
    </row>
    <row r="643" spans="1:1" s="45" customFormat="1" x14ac:dyDescent="0.35">
      <c r="A643" s="48"/>
    </row>
    <row r="644" spans="1:1" s="45" customFormat="1" x14ac:dyDescent="0.35">
      <c r="A644" s="48"/>
    </row>
    <row r="645" spans="1:1" s="45" customFormat="1" x14ac:dyDescent="0.35">
      <c r="A645" s="48"/>
    </row>
    <row r="646" spans="1:1" s="45" customFormat="1" x14ac:dyDescent="0.35">
      <c r="A646" s="48"/>
    </row>
    <row r="647" spans="1:1" s="45" customFormat="1" x14ac:dyDescent="0.35">
      <c r="A647" s="48"/>
    </row>
    <row r="648" spans="1:1" s="45" customFormat="1" x14ac:dyDescent="0.35">
      <c r="A648" s="48"/>
    </row>
    <row r="649" spans="1:1" s="45" customFormat="1" x14ac:dyDescent="0.35">
      <c r="A649" s="48"/>
    </row>
    <row r="650" spans="1:1" s="45" customFormat="1" x14ac:dyDescent="0.35">
      <c r="A650" s="48"/>
    </row>
    <row r="651" spans="1:1" s="45" customFormat="1" x14ac:dyDescent="0.35">
      <c r="A651" s="48"/>
    </row>
    <row r="652" spans="1:1" s="45" customFormat="1" x14ac:dyDescent="0.35">
      <c r="A652" s="48"/>
    </row>
    <row r="653" spans="1:1" s="45" customFormat="1" x14ac:dyDescent="0.35">
      <c r="A653" s="48"/>
    </row>
    <row r="654" spans="1:1" s="45" customFormat="1" x14ac:dyDescent="0.35">
      <c r="A654" s="48"/>
    </row>
    <row r="655" spans="1:1" s="45" customFormat="1" x14ac:dyDescent="0.35">
      <c r="A655" s="48"/>
    </row>
    <row r="656" spans="1:1" s="45" customFormat="1" x14ac:dyDescent="0.35">
      <c r="A656" s="48"/>
    </row>
    <row r="657" spans="1:1" s="45" customFormat="1" x14ac:dyDescent="0.35">
      <c r="A657" s="48"/>
    </row>
    <row r="658" spans="1:1" s="45" customFormat="1" x14ac:dyDescent="0.35">
      <c r="A658" s="48"/>
    </row>
    <row r="659" spans="1:1" s="45" customFormat="1" x14ac:dyDescent="0.35">
      <c r="A659" s="48"/>
    </row>
    <row r="660" spans="1:1" s="45" customFormat="1" x14ac:dyDescent="0.35">
      <c r="A660" s="48"/>
    </row>
    <row r="661" spans="1:1" s="45" customFormat="1" x14ac:dyDescent="0.35">
      <c r="A661" s="48"/>
    </row>
    <row r="662" spans="1:1" s="45" customFormat="1" x14ac:dyDescent="0.35">
      <c r="A662" s="48"/>
    </row>
    <row r="663" spans="1:1" s="45" customFormat="1" x14ac:dyDescent="0.35">
      <c r="A663" s="48"/>
    </row>
    <row r="664" spans="1:1" s="45" customFormat="1" x14ac:dyDescent="0.35">
      <c r="A664" s="48"/>
    </row>
    <row r="665" spans="1:1" s="45" customFormat="1" x14ac:dyDescent="0.35">
      <c r="A665" s="48"/>
    </row>
    <row r="666" spans="1:1" s="45" customFormat="1" x14ac:dyDescent="0.35">
      <c r="A666" s="48"/>
    </row>
    <row r="667" spans="1:1" s="45" customFormat="1" x14ac:dyDescent="0.35">
      <c r="A667" s="48"/>
    </row>
    <row r="668" spans="1:1" s="45" customFormat="1" x14ac:dyDescent="0.35">
      <c r="A668" s="48"/>
    </row>
    <row r="669" spans="1:1" s="45" customFormat="1" x14ac:dyDescent="0.35">
      <c r="A669" s="48"/>
    </row>
    <row r="670" spans="1:1" s="45" customFormat="1" x14ac:dyDescent="0.35">
      <c r="A670" s="48"/>
    </row>
    <row r="671" spans="1:1" s="45" customFormat="1" x14ac:dyDescent="0.35">
      <c r="A671" s="48"/>
    </row>
    <row r="672" spans="1:1" s="45" customFormat="1" x14ac:dyDescent="0.35">
      <c r="A672" s="48"/>
    </row>
    <row r="673" spans="1:1" s="45" customFormat="1" x14ac:dyDescent="0.35">
      <c r="A673" s="48"/>
    </row>
    <row r="674" spans="1:1" s="45" customFormat="1" x14ac:dyDescent="0.35">
      <c r="A674" s="48"/>
    </row>
    <row r="675" spans="1:1" s="45" customFormat="1" x14ac:dyDescent="0.35">
      <c r="A675" s="48"/>
    </row>
    <row r="676" spans="1:1" s="45" customFormat="1" x14ac:dyDescent="0.35">
      <c r="A676" s="48"/>
    </row>
    <row r="677" spans="1:1" s="45" customFormat="1" x14ac:dyDescent="0.35">
      <c r="A677" s="48"/>
    </row>
    <row r="678" spans="1:1" s="45" customFormat="1" x14ac:dyDescent="0.35">
      <c r="A678" s="48"/>
    </row>
    <row r="679" spans="1:1" s="45" customFormat="1" x14ac:dyDescent="0.35">
      <c r="A679" s="48"/>
    </row>
    <row r="680" spans="1:1" s="45" customFormat="1" x14ac:dyDescent="0.35">
      <c r="A680" s="48"/>
    </row>
    <row r="681" spans="1:1" s="45" customFormat="1" x14ac:dyDescent="0.35">
      <c r="A681" s="48"/>
    </row>
    <row r="682" spans="1:1" s="45" customFormat="1" x14ac:dyDescent="0.35">
      <c r="A682" s="48"/>
    </row>
    <row r="683" spans="1:1" s="45" customFormat="1" x14ac:dyDescent="0.35">
      <c r="A683" s="48"/>
    </row>
    <row r="684" spans="1:1" s="45" customFormat="1" x14ac:dyDescent="0.35">
      <c r="A684" s="48"/>
    </row>
    <row r="685" spans="1:1" s="45" customFormat="1" x14ac:dyDescent="0.35">
      <c r="A685" s="48"/>
    </row>
    <row r="686" spans="1:1" s="45" customFormat="1" x14ac:dyDescent="0.35">
      <c r="A686" s="48"/>
    </row>
    <row r="687" spans="1:1" s="45" customFormat="1" x14ac:dyDescent="0.35">
      <c r="A687" s="48"/>
    </row>
    <row r="688" spans="1:1" s="45" customFormat="1" x14ac:dyDescent="0.35">
      <c r="A688" s="48"/>
    </row>
    <row r="689" spans="1:1" s="45" customFormat="1" x14ac:dyDescent="0.35">
      <c r="A689" s="48"/>
    </row>
    <row r="690" spans="1:1" s="45" customFormat="1" x14ac:dyDescent="0.35">
      <c r="A690" s="48"/>
    </row>
    <row r="691" spans="1:1" s="45" customFormat="1" x14ac:dyDescent="0.35">
      <c r="A691" s="48"/>
    </row>
    <row r="692" spans="1:1" s="45" customFormat="1" x14ac:dyDescent="0.35">
      <c r="A692" s="48"/>
    </row>
    <row r="693" spans="1:1" s="45" customFormat="1" x14ac:dyDescent="0.35">
      <c r="A693" s="48"/>
    </row>
    <row r="694" spans="1:1" s="45" customFormat="1" x14ac:dyDescent="0.35">
      <c r="A694" s="48"/>
    </row>
    <row r="695" spans="1:1" s="45" customFormat="1" x14ac:dyDescent="0.35">
      <c r="A695" s="48"/>
    </row>
    <row r="696" spans="1:1" s="45" customFormat="1" x14ac:dyDescent="0.35">
      <c r="A696" s="48"/>
    </row>
    <row r="697" spans="1:1" s="45" customFormat="1" x14ac:dyDescent="0.35">
      <c r="A697" s="48"/>
    </row>
    <row r="698" spans="1:1" s="45" customFormat="1" x14ac:dyDescent="0.35">
      <c r="A698" s="48"/>
    </row>
    <row r="699" spans="1:1" s="45" customFormat="1" x14ac:dyDescent="0.35">
      <c r="A699" s="48"/>
    </row>
    <row r="700" spans="1:1" s="45" customFormat="1" x14ac:dyDescent="0.35">
      <c r="A700" s="48"/>
    </row>
    <row r="701" spans="1:1" s="45" customFormat="1" x14ac:dyDescent="0.35">
      <c r="A701" s="48"/>
    </row>
    <row r="702" spans="1:1" s="45" customFormat="1" x14ac:dyDescent="0.35">
      <c r="A702" s="48"/>
    </row>
    <row r="703" spans="1:1" s="45" customFormat="1" x14ac:dyDescent="0.35">
      <c r="A703" s="48"/>
    </row>
    <row r="704" spans="1:1" s="45" customFormat="1" x14ac:dyDescent="0.35">
      <c r="A704" s="48"/>
    </row>
    <row r="705" spans="1:1" s="45" customFormat="1" x14ac:dyDescent="0.35">
      <c r="A705" s="48"/>
    </row>
    <row r="706" spans="1:1" s="45" customFormat="1" x14ac:dyDescent="0.35">
      <c r="A706" s="48"/>
    </row>
    <row r="707" spans="1:1" s="45" customFormat="1" x14ac:dyDescent="0.35">
      <c r="A707" s="48"/>
    </row>
    <row r="708" spans="1:1" s="45" customFormat="1" x14ac:dyDescent="0.35">
      <c r="A708" s="48"/>
    </row>
    <row r="709" spans="1:1" s="45" customFormat="1" x14ac:dyDescent="0.35">
      <c r="A709" s="48"/>
    </row>
    <row r="710" spans="1:1" s="45" customFormat="1" x14ac:dyDescent="0.35">
      <c r="A710" s="48"/>
    </row>
    <row r="711" spans="1:1" s="45" customFormat="1" x14ac:dyDescent="0.35">
      <c r="A711" s="48"/>
    </row>
    <row r="712" spans="1:1" s="45" customFormat="1" x14ac:dyDescent="0.35">
      <c r="A712" s="48"/>
    </row>
    <row r="713" spans="1:1" s="45" customFormat="1" x14ac:dyDescent="0.35">
      <c r="A713" s="48"/>
    </row>
    <row r="714" spans="1:1" s="45" customFormat="1" x14ac:dyDescent="0.35">
      <c r="A714" s="48"/>
    </row>
    <row r="715" spans="1:1" s="45" customFormat="1" x14ac:dyDescent="0.35">
      <c r="A715" s="48"/>
    </row>
    <row r="716" spans="1:1" s="45" customFormat="1" x14ac:dyDescent="0.35">
      <c r="A716" s="48"/>
    </row>
    <row r="717" spans="1:1" s="45" customFormat="1" x14ac:dyDescent="0.35">
      <c r="A717" s="48"/>
    </row>
    <row r="718" spans="1:1" s="45" customFormat="1" x14ac:dyDescent="0.35">
      <c r="A718" s="48"/>
    </row>
    <row r="719" spans="1:1" s="45" customFormat="1" x14ac:dyDescent="0.35">
      <c r="A719" s="48"/>
    </row>
    <row r="720" spans="1:1" s="45" customFormat="1" x14ac:dyDescent="0.35">
      <c r="A720" s="48"/>
    </row>
    <row r="721" spans="1:1" s="45" customFormat="1" x14ac:dyDescent="0.35">
      <c r="A721" s="48"/>
    </row>
    <row r="722" spans="1:1" s="45" customFormat="1" x14ac:dyDescent="0.35">
      <c r="A722" s="48"/>
    </row>
    <row r="723" spans="1:1" s="45" customFormat="1" x14ac:dyDescent="0.35">
      <c r="A723" s="48"/>
    </row>
    <row r="724" spans="1:1" s="45" customFormat="1" x14ac:dyDescent="0.35">
      <c r="A724" s="48"/>
    </row>
    <row r="725" spans="1:1" s="45" customFormat="1" x14ac:dyDescent="0.35">
      <c r="A725" s="48"/>
    </row>
    <row r="726" spans="1:1" s="45" customFormat="1" x14ac:dyDescent="0.35">
      <c r="A726" s="48"/>
    </row>
    <row r="727" spans="1:1" s="45" customFormat="1" x14ac:dyDescent="0.35">
      <c r="A727" s="48"/>
    </row>
    <row r="728" spans="1:1" s="45" customFormat="1" x14ac:dyDescent="0.35">
      <c r="A728" s="48"/>
    </row>
    <row r="729" spans="1:1" s="45" customFormat="1" x14ac:dyDescent="0.35">
      <c r="A729" s="48"/>
    </row>
    <row r="730" spans="1:1" s="45" customFormat="1" x14ac:dyDescent="0.35">
      <c r="A730" s="48"/>
    </row>
    <row r="731" spans="1:1" s="45" customFormat="1" x14ac:dyDescent="0.35">
      <c r="A731" s="48"/>
    </row>
    <row r="732" spans="1:1" s="45" customFormat="1" x14ac:dyDescent="0.35">
      <c r="A732" s="48"/>
    </row>
    <row r="733" spans="1:1" s="45" customFormat="1" x14ac:dyDescent="0.35">
      <c r="A733" s="48"/>
    </row>
    <row r="734" spans="1:1" s="45" customFormat="1" x14ac:dyDescent="0.35">
      <c r="A734" s="48"/>
    </row>
    <row r="735" spans="1:1" s="45" customFormat="1" x14ac:dyDescent="0.35">
      <c r="A735" s="48"/>
    </row>
    <row r="736" spans="1:1" s="45" customFormat="1" x14ac:dyDescent="0.35">
      <c r="A736" s="48"/>
    </row>
    <row r="737" spans="1:1" s="45" customFormat="1" x14ac:dyDescent="0.35">
      <c r="A737" s="48"/>
    </row>
    <row r="738" spans="1:1" s="45" customFormat="1" x14ac:dyDescent="0.35">
      <c r="A738" s="48"/>
    </row>
    <row r="739" spans="1:1" s="45" customFormat="1" x14ac:dyDescent="0.35">
      <c r="A739" s="48"/>
    </row>
    <row r="740" spans="1:1" s="45" customFormat="1" x14ac:dyDescent="0.35">
      <c r="A740" s="48"/>
    </row>
    <row r="741" spans="1:1" s="45" customFormat="1" x14ac:dyDescent="0.35">
      <c r="A741" s="48"/>
    </row>
    <row r="742" spans="1:1" s="45" customFormat="1" x14ac:dyDescent="0.35">
      <c r="A742" s="48"/>
    </row>
    <row r="743" spans="1:1" s="45" customFormat="1" x14ac:dyDescent="0.35">
      <c r="A743" s="48"/>
    </row>
    <row r="744" spans="1:1" s="45" customFormat="1" x14ac:dyDescent="0.35">
      <c r="A744" s="48"/>
    </row>
    <row r="745" spans="1:1" s="45" customFormat="1" x14ac:dyDescent="0.35">
      <c r="A745" s="48"/>
    </row>
    <row r="746" spans="1:1" s="45" customFormat="1" x14ac:dyDescent="0.35">
      <c r="A746" s="48"/>
    </row>
    <row r="747" spans="1:1" s="45" customFormat="1" x14ac:dyDescent="0.35">
      <c r="A747" s="48"/>
    </row>
    <row r="748" spans="1:1" s="45" customFormat="1" x14ac:dyDescent="0.35">
      <c r="A748" s="48"/>
    </row>
    <row r="749" spans="1:1" s="45" customFormat="1" x14ac:dyDescent="0.35">
      <c r="A749" s="48"/>
    </row>
    <row r="750" spans="1:1" s="45" customFormat="1" x14ac:dyDescent="0.35">
      <c r="A750" s="48"/>
    </row>
    <row r="751" spans="1:1" s="45" customFormat="1" x14ac:dyDescent="0.35">
      <c r="A751" s="48"/>
    </row>
    <row r="752" spans="1:1" s="45" customFormat="1" x14ac:dyDescent="0.35">
      <c r="A752" s="48"/>
    </row>
    <row r="753" spans="1:1" s="45" customFormat="1" x14ac:dyDescent="0.35">
      <c r="A753" s="48"/>
    </row>
    <row r="754" spans="1:1" s="45" customFormat="1" x14ac:dyDescent="0.35">
      <c r="A754" s="48"/>
    </row>
    <row r="755" spans="1:1" s="45" customFormat="1" x14ac:dyDescent="0.35">
      <c r="A755" s="48"/>
    </row>
    <row r="756" spans="1:1" s="45" customFormat="1" x14ac:dyDescent="0.35">
      <c r="A756" s="48"/>
    </row>
    <row r="757" spans="1:1" s="45" customFormat="1" x14ac:dyDescent="0.35">
      <c r="A757" s="48"/>
    </row>
    <row r="758" spans="1:1" s="45" customFormat="1" x14ac:dyDescent="0.35">
      <c r="A758" s="48"/>
    </row>
    <row r="759" spans="1:1" s="45" customFormat="1" x14ac:dyDescent="0.35">
      <c r="A759" s="48"/>
    </row>
    <row r="760" spans="1:1" s="45" customFormat="1" x14ac:dyDescent="0.35">
      <c r="A760" s="48"/>
    </row>
    <row r="761" spans="1:1" s="45" customFormat="1" x14ac:dyDescent="0.35">
      <c r="A761" s="48"/>
    </row>
    <row r="762" spans="1:1" s="45" customFormat="1" x14ac:dyDescent="0.35">
      <c r="A762" s="48"/>
    </row>
    <row r="763" spans="1:1" s="45" customFormat="1" x14ac:dyDescent="0.35">
      <c r="A763" s="48"/>
    </row>
    <row r="764" spans="1:1" s="45" customFormat="1" x14ac:dyDescent="0.35">
      <c r="A764" s="48"/>
    </row>
    <row r="765" spans="1:1" s="45" customFormat="1" x14ac:dyDescent="0.35">
      <c r="A765" s="48"/>
    </row>
    <row r="766" spans="1:1" s="45" customFormat="1" x14ac:dyDescent="0.35">
      <c r="A766" s="48"/>
    </row>
    <row r="767" spans="1:1" s="45" customFormat="1" x14ac:dyDescent="0.35">
      <c r="A767" s="48"/>
    </row>
    <row r="768" spans="1:1" s="45" customFormat="1" x14ac:dyDescent="0.35">
      <c r="A768" s="48"/>
    </row>
    <row r="769" spans="1:1" s="45" customFormat="1" x14ac:dyDescent="0.35">
      <c r="A769" s="48"/>
    </row>
    <row r="770" spans="1:1" s="45" customFormat="1" x14ac:dyDescent="0.35">
      <c r="A770" s="48"/>
    </row>
    <row r="771" spans="1:1" s="45" customFormat="1" x14ac:dyDescent="0.35">
      <c r="A771" s="48"/>
    </row>
    <row r="772" spans="1:1" s="45" customFormat="1" x14ac:dyDescent="0.35">
      <c r="A772" s="48"/>
    </row>
    <row r="773" spans="1:1" s="45" customFormat="1" x14ac:dyDescent="0.35">
      <c r="A773" s="48"/>
    </row>
    <row r="774" spans="1:1" s="45" customFormat="1" x14ac:dyDescent="0.35">
      <c r="A774" s="48"/>
    </row>
    <row r="775" spans="1:1" s="45" customFormat="1" x14ac:dyDescent="0.35">
      <c r="A775" s="48"/>
    </row>
    <row r="776" spans="1:1" s="45" customFormat="1" x14ac:dyDescent="0.35">
      <c r="A776" s="48"/>
    </row>
    <row r="777" spans="1:1" s="45" customFormat="1" x14ac:dyDescent="0.35">
      <c r="A777" s="48"/>
    </row>
    <row r="778" spans="1:1" s="45" customFormat="1" x14ac:dyDescent="0.35">
      <c r="A778" s="48"/>
    </row>
    <row r="779" spans="1:1" s="45" customFormat="1" x14ac:dyDescent="0.35">
      <c r="A779" s="48"/>
    </row>
    <row r="780" spans="1:1" s="45" customFormat="1" x14ac:dyDescent="0.35">
      <c r="A780" s="48"/>
    </row>
    <row r="781" spans="1:1" s="45" customFormat="1" x14ac:dyDescent="0.35">
      <c r="A781" s="48"/>
    </row>
    <row r="782" spans="1:1" s="45" customFormat="1" x14ac:dyDescent="0.35">
      <c r="A782" s="48"/>
    </row>
    <row r="783" spans="1:1" s="45" customFormat="1" x14ac:dyDescent="0.35">
      <c r="A783" s="48"/>
    </row>
    <row r="784" spans="1:1" s="45" customFormat="1" x14ac:dyDescent="0.35">
      <c r="A784" s="48"/>
    </row>
    <row r="785" spans="1:12" s="45" customFormat="1" x14ac:dyDescent="0.35">
      <c r="A785" s="48"/>
    </row>
    <row r="786" spans="1:12" s="45" customFormat="1" x14ac:dyDescent="0.35">
      <c r="A786" s="48"/>
    </row>
    <row r="787" spans="1:12" s="45" customFormat="1" x14ac:dyDescent="0.35">
      <c r="A787" s="48"/>
    </row>
    <row r="788" spans="1:12" s="45" customFormat="1" x14ac:dyDescent="0.35">
      <c r="A788" s="48"/>
    </row>
    <row r="789" spans="1:12" s="45" customFormat="1" x14ac:dyDescent="0.35">
      <c r="A789" s="48"/>
    </row>
    <row r="790" spans="1:12" s="45" customFormat="1" x14ac:dyDescent="0.35">
      <c r="A790" s="48"/>
    </row>
    <row r="791" spans="1:12" s="45" customFormat="1" x14ac:dyDescent="0.35">
      <c r="A791" s="48"/>
    </row>
    <row r="792" spans="1:12" s="45" customFormat="1" x14ac:dyDescent="0.35">
      <c r="A792" s="48"/>
    </row>
    <row r="793" spans="1:12" s="45" customFormat="1" x14ac:dyDescent="0.35">
      <c r="A793" s="48"/>
    </row>
    <row r="794" spans="1:12" s="45" customFormat="1" x14ac:dyDescent="0.35">
      <c r="A794" s="48"/>
    </row>
    <row r="795" spans="1:12" s="45" customFormat="1" x14ac:dyDescent="0.35">
      <c r="A795" s="48"/>
      <c r="B795"/>
      <c r="C795"/>
      <c r="D795"/>
      <c r="E795"/>
      <c r="F795"/>
      <c r="G795"/>
      <c r="H795"/>
      <c r="I795"/>
      <c r="J795"/>
      <c r="K795"/>
      <c r="L795"/>
    </row>
    <row r="796" spans="1:12" s="45" customFormat="1" x14ac:dyDescent="0.35">
      <c r="A796" s="48"/>
      <c r="B796"/>
      <c r="C796"/>
      <c r="D796"/>
      <c r="E796"/>
      <c r="F796"/>
      <c r="G796"/>
      <c r="H796"/>
      <c r="I796"/>
      <c r="J796"/>
      <c r="K796"/>
      <c r="L796"/>
    </row>
    <row r="797" spans="1:12" s="45" customFormat="1" x14ac:dyDescent="0.35">
      <c r="A797" s="48"/>
      <c r="B797"/>
      <c r="C797"/>
      <c r="D797"/>
      <c r="E797"/>
      <c r="F797"/>
      <c r="G797"/>
      <c r="H797"/>
      <c r="I797"/>
      <c r="J797"/>
      <c r="K797"/>
      <c r="L797"/>
    </row>
    <row r="798" spans="1:12" s="45" customFormat="1" x14ac:dyDescent="0.35">
      <c r="A798" s="48"/>
      <c r="B798"/>
      <c r="C798"/>
      <c r="D798"/>
      <c r="E798"/>
      <c r="F798"/>
      <c r="G798"/>
      <c r="H798"/>
      <c r="I798"/>
      <c r="J798"/>
      <c r="K798"/>
      <c r="L798"/>
    </row>
    <row r="799" spans="1:12" s="45" customFormat="1" x14ac:dyDescent="0.35">
      <c r="A799" s="48"/>
      <c r="B799"/>
      <c r="C799"/>
      <c r="D799"/>
      <c r="E799"/>
      <c r="F799"/>
      <c r="G799"/>
      <c r="H799"/>
      <c r="I799"/>
      <c r="J799"/>
      <c r="K799"/>
      <c r="L799"/>
    </row>
    <row r="800" spans="1:12" s="45" customFormat="1" x14ac:dyDescent="0.35">
      <c r="A800" s="48"/>
      <c r="B800"/>
      <c r="C800"/>
      <c r="D800"/>
      <c r="E800"/>
      <c r="F800"/>
      <c r="G800"/>
      <c r="H800"/>
      <c r="I800"/>
      <c r="J800"/>
      <c r="K800"/>
      <c r="L800"/>
    </row>
    <row r="801" spans="1:12" s="45" customFormat="1" x14ac:dyDescent="0.35">
      <c r="A801" s="48"/>
      <c r="B801"/>
      <c r="C801"/>
      <c r="D801"/>
      <c r="E801"/>
      <c r="F801"/>
      <c r="G801"/>
      <c r="H801"/>
      <c r="I801"/>
      <c r="J801"/>
      <c r="K801"/>
      <c r="L801"/>
    </row>
    <row r="802" spans="1:12" s="45" customFormat="1" x14ac:dyDescent="0.35">
      <c r="A802" s="48"/>
      <c r="B802"/>
      <c r="C802"/>
      <c r="D802"/>
      <c r="E802"/>
      <c r="F802"/>
      <c r="G802"/>
      <c r="H802"/>
      <c r="I802"/>
      <c r="J802"/>
      <c r="K802"/>
      <c r="L802"/>
    </row>
    <row r="803" spans="1:12" s="45" customFormat="1" x14ac:dyDescent="0.35">
      <c r="A803" s="48"/>
      <c r="B803"/>
      <c r="C803"/>
      <c r="D803"/>
      <c r="E803"/>
      <c r="F803"/>
      <c r="G803"/>
      <c r="H803"/>
      <c r="I803"/>
      <c r="J803"/>
      <c r="K803"/>
      <c r="L803"/>
    </row>
    <row r="804" spans="1:12" s="45" customFormat="1" x14ac:dyDescent="0.35">
      <c r="A804" s="48"/>
      <c r="B804"/>
      <c r="C804"/>
      <c r="D804"/>
      <c r="E804"/>
      <c r="F804"/>
      <c r="G804"/>
      <c r="H804"/>
      <c r="I804"/>
      <c r="J804"/>
      <c r="K804"/>
      <c r="L804"/>
    </row>
    <row r="805" spans="1:12" s="45" customFormat="1" x14ac:dyDescent="0.35">
      <c r="A805" s="48"/>
      <c r="B805"/>
      <c r="C805"/>
      <c r="D805"/>
      <c r="E805"/>
      <c r="F805"/>
      <c r="G805"/>
      <c r="H805"/>
      <c r="I805"/>
      <c r="J805"/>
      <c r="K805"/>
      <c r="L805"/>
    </row>
    <row r="806" spans="1:12" s="45" customFormat="1" x14ac:dyDescent="0.35">
      <c r="A806" s="48"/>
      <c r="B806"/>
      <c r="C806"/>
      <c r="D806"/>
      <c r="E806"/>
      <c r="F806"/>
      <c r="G806"/>
      <c r="H806"/>
      <c r="I806"/>
      <c r="J806"/>
      <c r="K806"/>
      <c r="L806"/>
    </row>
    <row r="807" spans="1:12" s="45" customFormat="1" x14ac:dyDescent="0.35">
      <c r="A807" s="48"/>
      <c r="B807"/>
      <c r="C807"/>
      <c r="D807"/>
      <c r="E807"/>
      <c r="F807"/>
      <c r="G807"/>
      <c r="H807"/>
      <c r="I807"/>
      <c r="J807"/>
      <c r="K807"/>
      <c r="L807"/>
    </row>
    <row r="808" spans="1:12" s="45" customFormat="1" x14ac:dyDescent="0.35">
      <c r="A808" s="48"/>
      <c r="B808"/>
      <c r="C808"/>
      <c r="D808"/>
      <c r="E808"/>
      <c r="F808"/>
      <c r="G808"/>
      <c r="H808"/>
      <c r="I808"/>
      <c r="J808"/>
      <c r="K808"/>
      <c r="L808"/>
    </row>
    <row r="809" spans="1:12" s="45" customFormat="1" x14ac:dyDescent="0.35">
      <c r="A809" s="48"/>
      <c r="B809"/>
      <c r="C809"/>
      <c r="D809"/>
      <c r="E809"/>
      <c r="F809"/>
      <c r="G809"/>
      <c r="H809"/>
      <c r="I809"/>
      <c r="J809"/>
      <c r="K809"/>
      <c r="L809"/>
    </row>
  </sheetData>
  <sheetProtection sheet="1" insertRows="0" insertHyperlinks="0" deleteRows="0" selectLockedCells="1" sort="0" autoFilter="0" pivotTables="0"/>
  <conditionalFormatting sqref="C4">
    <cfRule type="cellIs" dxfId="122" priority="7" operator="equal">
      <formula>"(autofill)"</formula>
    </cfRule>
    <cfRule type="cellIs" dxfId="121" priority="8" operator="equal">
      <formula>"Invalid district ID"</formula>
    </cfRule>
  </conditionalFormatting>
  <conditionalFormatting sqref="C3">
    <cfRule type="cellIs" dxfId="120" priority="6" operator="equal">
      <formula>"(enter ID)"</formula>
    </cfRule>
  </conditionalFormatting>
  <conditionalFormatting sqref="H16">
    <cfRule type="expression" dxfId="119" priority="3">
      <formula>$H16&gt;$D16</formula>
    </cfRule>
  </conditionalFormatting>
  <conditionalFormatting sqref="H17">
    <cfRule type="expression" dxfId="118" priority="4">
      <formula>$H17&gt;$D17</formula>
    </cfRule>
  </conditionalFormatting>
  <conditionalFormatting sqref="C5">
    <cfRule type="cellIs" dxfId="117" priority="9" operator="equal">
      <formula>"(enter amount)"</formula>
    </cfRule>
  </conditionalFormatting>
  <conditionalFormatting sqref="H18">
    <cfRule type="expression" dxfId="116" priority="15">
      <formula>$H$18&lt;&gt;SUM($K$21:$K$100)</formula>
    </cfRule>
  </conditionalFormatting>
  <conditionalFormatting sqref="F3">
    <cfRule type="expression" dxfId="115" priority="1">
      <formula>$F$3="00/00/00"</formula>
    </cfRule>
    <cfRule type="cellIs" dxfId="114" priority="2" operator="equal">
      <formula>"(enter ID)"</formula>
    </cfRule>
  </conditionalFormatting>
  <printOptions horizontalCentered="1"/>
  <pageMargins left="0.25" right="0.25" top="0.25" bottom="0.25" header="0.3" footer="0.3"/>
  <pageSetup scale="57" fitToHeight="0" orientation="landscape" horizontalDpi="300" verticalDpi="300" r:id="rId1"/>
  <tableParts count="3">
    <tablePart r:id="rId2"/>
    <tablePart r:id="rId3"/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300-000000000000}">
          <x14:formula1>
            <xm:f>'Dropdown Values'!$B$2:$B$7</xm:f>
          </x14:formula1>
          <xm:sqref>B21</xm:sqref>
        </x14:dataValidation>
        <x14:dataValidation type="list" allowBlank="1" showInputMessage="1" showErrorMessage="1" xr:uid="{00000000-0002-0000-0300-000001000000}">
          <x14:formula1>
            <xm:f>'Dropdown Values'!$B$9:$B$10</xm:f>
          </x14:formula1>
          <xm:sqref>F22:F45 H22:H45 J22:J45</xm:sqref>
        </x14:dataValidation>
        <x14:dataValidation type="list" allowBlank="1" showInputMessage="1" showErrorMessage="1" xr:uid="{00000000-0002-0000-0300-000002000000}">
          <x14:formula1>
            <xm:f>'Dropdown Values'!$B$2:$B$6</xm:f>
          </x14:formula1>
          <xm:sqref>B22:B45</xm:sqref>
        </x14:dataValidation>
        <x14:dataValidation type="list" allowBlank="1" showErrorMessage="1" xr:uid="{00000000-0002-0000-0300-000003000000}">
          <x14:formula1>
            <xm:f>'Dropdown Values'!$B$13:$B$14</xm:f>
          </x14:formula1>
          <xm:sqref>D22:D45</xm:sqref>
        </x14:dataValidation>
        <x14:dataValidation type="list" allowBlank="1" showErrorMessage="1" xr:uid="{00000000-0002-0000-0300-000004000000}">
          <x14:formula1>
            <xm:f>'Dropdown Values'!$B$13:$B$15</xm:f>
          </x14:formula1>
          <xm:sqref>D21</xm:sqref>
        </x14:dataValidation>
        <x14:dataValidation type="list" allowBlank="1" showInputMessage="1" showErrorMessage="1" xr:uid="{00000000-0002-0000-0300-000005000000}">
          <x14:formula1>
            <xm:f>'Dropdown Values'!$B$9:$B11</xm:f>
          </x14:formula1>
          <xm:sqref>F21</xm:sqref>
        </x14:dataValidation>
        <x14:dataValidation type="list" allowBlank="1" showInputMessage="1" showErrorMessage="1" xr:uid="{00000000-0002-0000-0300-000006000000}">
          <x14:formula1>
            <xm:f>'Dropdown Values'!$B$9:$B$11</xm:f>
          </x14:formula1>
          <xm:sqref>H21 J21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E5F2FB"/>
    <pageSetUpPr autoPageBreaks="0" fitToPage="1"/>
  </sheetPr>
  <dimension ref="A1:L809"/>
  <sheetViews>
    <sheetView showGridLines="0" workbookViewId="0">
      <selection activeCell="C3" sqref="C3"/>
    </sheetView>
  </sheetViews>
  <sheetFormatPr defaultColWidth="9.1796875" defaultRowHeight="14.5" x14ac:dyDescent="0.35"/>
  <cols>
    <col min="1" max="1" width="2.7265625" style="17" customWidth="1"/>
    <col min="2" max="2" width="15.453125" customWidth="1"/>
    <col min="3" max="3" width="61" bestFit="1" customWidth="1"/>
    <col min="4" max="12" width="17" customWidth="1"/>
  </cols>
  <sheetData>
    <row r="1" spans="1:9" ht="24.5" x14ac:dyDescent="0.35">
      <c r="A1" s="17" t="s">
        <v>0</v>
      </c>
      <c r="B1" s="51" t="s">
        <v>24</v>
      </c>
      <c r="C1" s="47"/>
    </row>
    <row r="2" spans="1:9" x14ac:dyDescent="0.35">
      <c r="A2" s="17" t="s">
        <v>0</v>
      </c>
    </row>
    <row r="3" spans="1:9" x14ac:dyDescent="0.35">
      <c r="A3" s="17" t="s">
        <v>0</v>
      </c>
      <c r="B3" s="31" t="s">
        <v>25</v>
      </c>
      <c r="C3" s="33">
        <v>1234</v>
      </c>
      <c r="E3" s="31" t="s">
        <v>26</v>
      </c>
      <c r="F3" s="128">
        <v>44630</v>
      </c>
    </row>
    <row r="4" spans="1:9" ht="17" x14ac:dyDescent="0.35">
      <c r="B4" s="31" t="s">
        <v>27</v>
      </c>
      <c r="C4" s="40" t="str">
        <f>IF($C$3="(enter ID)","(autofill)",IFERROR(VLOOKUP($C$3,Allocations[], 2,0),"Invalid District ID"))</f>
        <v>Example SD</v>
      </c>
    </row>
    <row r="5" spans="1:9" ht="15.5" x14ac:dyDescent="0.35">
      <c r="B5" s="32" t="s">
        <v>28</v>
      </c>
      <c r="C5" s="41">
        <f>IF($C$3="(enter ID)","(autofill)",IFERROR(VLOOKUP($C$3,Allocations[], 6,0),"Invalid District ID"))</f>
        <v>800000</v>
      </c>
    </row>
    <row r="6" spans="1:9" x14ac:dyDescent="0.35">
      <c r="A6"/>
    </row>
    <row r="7" spans="1:9" ht="15" thickBot="1" x14ac:dyDescent="0.4">
      <c r="A7"/>
      <c r="B7" s="57" t="s">
        <v>29</v>
      </c>
      <c r="C7" s="58" t="s">
        <v>30</v>
      </c>
      <c r="D7" s="75"/>
    </row>
    <row r="8" spans="1:9" x14ac:dyDescent="0.35">
      <c r="A8"/>
      <c r="B8" s="34">
        <v>1</v>
      </c>
      <c r="C8" s="35" t="s">
        <v>31</v>
      </c>
      <c r="D8" s="75"/>
    </row>
    <row r="9" spans="1:9" ht="29" x14ac:dyDescent="0.35">
      <c r="A9"/>
      <c r="B9" s="55">
        <v>2</v>
      </c>
      <c r="C9" s="56" t="s">
        <v>32</v>
      </c>
      <c r="D9" s="75"/>
    </row>
    <row r="10" spans="1:9" x14ac:dyDescent="0.35">
      <c r="A10"/>
      <c r="B10" s="36">
        <v>3</v>
      </c>
      <c r="C10" s="37" t="s">
        <v>33</v>
      </c>
      <c r="D10" s="75"/>
    </row>
    <row r="11" spans="1:9" x14ac:dyDescent="0.35">
      <c r="A11"/>
      <c r="B11" s="36">
        <v>4</v>
      </c>
      <c r="C11" s="37" t="s">
        <v>34</v>
      </c>
      <c r="D11" s="75"/>
    </row>
    <row r="12" spans="1:9" x14ac:dyDescent="0.35">
      <c r="A12" s="17" t="s">
        <v>0</v>
      </c>
      <c r="B12" s="38">
        <v>5</v>
      </c>
      <c r="C12" s="39" t="s">
        <v>35</v>
      </c>
      <c r="D12" s="75"/>
      <c r="E12" s="53"/>
      <c r="F12" s="54"/>
    </row>
    <row r="13" spans="1:9" x14ac:dyDescent="0.35">
      <c r="B13" s="53"/>
      <c r="C13" s="54"/>
      <c r="E13" s="53"/>
      <c r="F13" s="54"/>
    </row>
    <row r="14" spans="1:9" ht="29" x14ac:dyDescent="0.35">
      <c r="A14" s="17" t="s">
        <v>0</v>
      </c>
      <c r="B14" s="59"/>
      <c r="C14" s="60" t="s">
        <v>36</v>
      </c>
      <c r="D14" s="61" t="s">
        <v>37</v>
      </c>
      <c r="E14" s="62" t="s">
        <v>38</v>
      </c>
      <c r="F14" s="63" t="s">
        <v>39</v>
      </c>
      <c r="G14" s="64" t="s">
        <v>40</v>
      </c>
      <c r="H14" s="65" t="s">
        <v>41</v>
      </c>
      <c r="I14" s="66" t="s">
        <v>42</v>
      </c>
    </row>
    <row r="15" spans="1:9" x14ac:dyDescent="0.35">
      <c r="C15" t="s">
        <v>43</v>
      </c>
      <c r="D15" s="67">
        <f>IFERROR(ROUND($C$5*0.2,2),0)</f>
        <v>160000</v>
      </c>
      <c r="E15" s="68">
        <f>SUMIF(Budget_DetailEx[Address Unfinished 
Learning?],"Yes",Budget_DetailEx[Year 1 
(2021-22 FY) Expenditures])</f>
        <v>245000</v>
      </c>
      <c r="F15" s="49">
        <f>SUMIF(Budget_DetailEx[Address Unfinished 
..Learning?..],"Yes",Budget_DetailEx[Year 2
(2022-23 FY) Expenditures])</f>
        <v>135000</v>
      </c>
      <c r="G15" s="49">
        <f>SUMIF(Budget_DetailEx[Address Unfinished 
...Learning?...],"Yes",Budget_DetailEx[Year 3
(Jul 2023 - Sep 24) Expenditures])</f>
        <v>145000</v>
      </c>
      <c r="H15" s="69">
        <f>ROUND(SUM(Budget_SummaryEx[[#This Row],[Year 1 Planned Expenditures]:[Year 3 Planned Expenditures]]),2)</f>
        <v>525000</v>
      </c>
      <c r="I15" s="70">
        <f>Budget_SummaryEx[[#This Row],[Total 
Amount]]-Budget_SummaryEx[[#This Row],[Total Planned Expenditures]]</f>
        <v>-365000</v>
      </c>
    </row>
    <row r="16" spans="1:9" x14ac:dyDescent="0.35">
      <c r="C16" s="102" t="s">
        <v>44</v>
      </c>
      <c r="D16" s="67">
        <f>IF($C$3="(enter ID)",0,IFERROR(ROUND(VLOOKUP($C$3,Indirect_Rates[],4,0)*$C$5,2),0))</f>
        <v>24960</v>
      </c>
      <c r="E16" s="68">
        <f>SUMIF(Budget_DetailEx[Spending Category '#],5,Budget_DetailEx[Year 1 
(2021-22 FY) Expenditures])</f>
        <v>8320</v>
      </c>
      <c r="F16" s="49">
        <f>SUMIF(Budget_DetailEx[Spending Category '#],5,Budget_DetailEx[Year 2
(2022-23 FY) Expenditures])</f>
        <v>8320</v>
      </c>
      <c r="G16" s="49">
        <f>SUMIF(Budget_DetailEx[Spending Category '#],5,Budget_DetailEx[Year 3
(Jul 2023 - Sep 24) Expenditures])</f>
        <v>8320</v>
      </c>
      <c r="H16" s="69">
        <f>ROUND(SUM(Budget_SummaryEx[[#This Row],[Year 1 Planned Expenditures]:[Year 3 Planned Expenditures]]),2)</f>
        <v>24960</v>
      </c>
      <c r="I16" s="70">
        <f>Budget_SummaryEx[[#This Row],[Total 
Amount]]-Budget_SummaryEx[[#This Row],[Total Planned Expenditures]]</f>
        <v>0</v>
      </c>
    </row>
    <row r="17" spans="1:11" x14ac:dyDescent="0.35">
      <c r="C17" t="s">
        <v>45</v>
      </c>
      <c r="D17" s="67">
        <f>IFERROR(ROUND($C$5-$D$15-$D$16,2),0)</f>
        <v>615040</v>
      </c>
      <c r="E17" s="68">
        <f>SUMIFS(Budget_DetailEx[Year 1 
(2021-22 FY) Expenditures],Budget_DetailEx[Address Unfinished 
Learning?],"&lt;&gt;Yes",Budget_DetailEx[Spending Category '#],"&lt;&gt;5")</f>
        <v>200000</v>
      </c>
      <c r="F17" s="49">
        <f>SUMIFS(Budget_DetailEx[Year 2
(2022-23 FY) Expenditures],Budget_DetailEx[Address Unfinished 
..Learning?..],"&lt;&gt;Yes",Budget_DetailEx[Spending Category '#],"&lt;&gt;5")</f>
        <v>0</v>
      </c>
      <c r="G17" s="49">
        <f>SUMIFS(Budget_DetailEx[Year 3
(Jul 2023 - Sep 24) Expenditures],Budget_DetailEx[Address Unfinished 
...Learning?...],"&lt;&gt;Yes",Budget_DetailEx[Spending Category '#],"&lt;&gt;5")</f>
        <v>0</v>
      </c>
      <c r="H17" s="69">
        <f>ROUND(SUM(Budget_SummaryEx[[#This Row],[Year 1 Planned Expenditures]:[Year 3 Planned Expenditures]]),2)</f>
        <v>200000</v>
      </c>
      <c r="I17" s="70">
        <f>Budget_SummaryEx[[#This Row],[Total 
Amount]]-Budget_SummaryEx[[#This Row],[Total Planned Expenditures]]</f>
        <v>415040</v>
      </c>
    </row>
    <row r="18" spans="1:11" x14ac:dyDescent="0.35">
      <c r="C18" s="71" t="s">
        <v>46</v>
      </c>
      <c r="D18" s="72">
        <f>SUM(D15:D17)</f>
        <v>800000</v>
      </c>
      <c r="E18" s="73">
        <f>ROUND(SUM(E15:E17),2)</f>
        <v>453320</v>
      </c>
      <c r="F18" s="74">
        <f>ROUND(SUM(F15:F17),2)</f>
        <v>143320</v>
      </c>
      <c r="G18" s="72">
        <f>ROUND(SUM(G15:G17),2)</f>
        <v>153320</v>
      </c>
      <c r="H18" s="73">
        <f>ROUND(SUM(H15:H17),2)</f>
        <v>749960</v>
      </c>
      <c r="I18" s="72">
        <f>ROUND(SUM(I15:I17),2)</f>
        <v>50040</v>
      </c>
    </row>
    <row r="19" spans="1:11" x14ac:dyDescent="0.35">
      <c r="A19" s="17" t="s">
        <v>0</v>
      </c>
    </row>
    <row r="20" spans="1:11" ht="43.5" x14ac:dyDescent="0.35">
      <c r="A20" s="17" t="s">
        <v>0</v>
      </c>
      <c r="B20" s="96" t="s">
        <v>47</v>
      </c>
      <c r="C20" s="97" t="s">
        <v>48</v>
      </c>
      <c r="D20" s="66" t="s">
        <v>49</v>
      </c>
      <c r="E20" s="98" t="s">
        <v>50</v>
      </c>
      <c r="F20" s="66" t="s">
        <v>51</v>
      </c>
      <c r="G20" s="98" t="s">
        <v>52</v>
      </c>
      <c r="H20" s="66" t="s">
        <v>53</v>
      </c>
      <c r="I20" s="98" t="s">
        <v>54</v>
      </c>
      <c r="J20" s="66" t="s">
        <v>55</v>
      </c>
      <c r="K20" s="99" t="s">
        <v>56</v>
      </c>
    </row>
    <row r="21" spans="1:11" s="45" customFormat="1" x14ac:dyDescent="0.35">
      <c r="A21" s="48"/>
      <c r="B21" s="42">
        <v>2</v>
      </c>
      <c r="C21" s="52" t="s">
        <v>85</v>
      </c>
      <c r="D21" s="46" t="s">
        <v>62</v>
      </c>
      <c r="E21" s="50">
        <v>140000</v>
      </c>
      <c r="F21" s="42" t="s">
        <v>62</v>
      </c>
      <c r="G21" s="50">
        <v>110000</v>
      </c>
      <c r="H21" s="42" t="s">
        <v>62</v>
      </c>
      <c r="I21" s="50">
        <v>120000</v>
      </c>
      <c r="J21" s="42" t="s">
        <v>62</v>
      </c>
      <c r="K21" s="91">
        <f>IFERROR(ROUND(SUM(Budget_DetailEx[[#This Row],[Year 1 
(2021-22 FY) Expenditures]]+Budget_DetailEx[[#This Row],[Year 2
(2022-23 FY) Expenditures]]+Budget_DetailEx[[#This Row],[Year 3
(Jul 2023 - Sep 24) Expenditures]]),2),0)</f>
        <v>370000</v>
      </c>
    </row>
    <row r="22" spans="1:11" s="45" customFormat="1" x14ac:dyDescent="0.35">
      <c r="A22" s="48"/>
      <c r="B22" s="42">
        <v>2</v>
      </c>
      <c r="C22" s="52" t="s">
        <v>83</v>
      </c>
      <c r="D22" s="46"/>
      <c r="E22" s="50">
        <v>40000</v>
      </c>
      <c r="F22" s="42" t="s">
        <v>62</v>
      </c>
      <c r="G22" s="50">
        <v>25000</v>
      </c>
      <c r="H22" s="42" t="s">
        <v>62</v>
      </c>
      <c r="I22" s="50">
        <v>25000</v>
      </c>
      <c r="J22" s="42" t="s">
        <v>62</v>
      </c>
      <c r="K22" s="91">
        <f>IFERROR(ROUND(SUM(Budget_DetailEx[[#This Row],[Year 1 
(2021-22 FY) Expenditures]]+Budget_DetailEx[[#This Row],[Year 2
(2022-23 FY) Expenditures]]+Budget_DetailEx[[#This Row],[Year 3
(Jul 2023 - Sep 24) Expenditures]]),2),0)</f>
        <v>90000</v>
      </c>
    </row>
    <row r="23" spans="1:11" s="45" customFormat="1" x14ac:dyDescent="0.35">
      <c r="A23" s="48"/>
      <c r="B23" s="42">
        <v>2</v>
      </c>
      <c r="C23" s="52" t="s">
        <v>86</v>
      </c>
      <c r="D23" s="46"/>
      <c r="E23" s="50">
        <v>25000</v>
      </c>
      <c r="F23" s="42" t="s">
        <v>62</v>
      </c>
      <c r="G23" s="50"/>
      <c r="H23" s="42"/>
      <c r="I23" s="50"/>
      <c r="J23" s="42"/>
      <c r="K23" s="91">
        <f>IFERROR(ROUND(SUM(Budget_DetailEx[[#This Row],[Year 1 
(2021-22 FY) Expenditures]]+Budget_DetailEx[[#This Row],[Year 2
(2022-23 FY) Expenditures]]+Budget_DetailEx[[#This Row],[Year 3
(Jul 2023 - Sep 24) Expenditures]]),2),0)</f>
        <v>25000</v>
      </c>
    </row>
    <row r="24" spans="1:11" s="45" customFormat="1" ht="29" x14ac:dyDescent="0.35">
      <c r="A24" s="48"/>
      <c r="B24" s="42">
        <v>4</v>
      </c>
      <c r="C24" s="52" t="s">
        <v>87</v>
      </c>
      <c r="D24" s="46"/>
      <c r="E24" s="50">
        <v>40000</v>
      </c>
      <c r="F24" s="42" t="s">
        <v>62</v>
      </c>
      <c r="G24" s="50"/>
      <c r="H24" s="42"/>
      <c r="I24" s="50"/>
      <c r="J24" s="42"/>
      <c r="K24" s="91">
        <f>IFERROR(ROUND(SUM(Budget_DetailEx[[#This Row],[Year 1 
(2021-22 FY) Expenditures]]+Budget_DetailEx[[#This Row],[Year 2
(2022-23 FY) Expenditures]]+Budget_DetailEx[[#This Row],[Year 3
(Jul 2023 - Sep 24) Expenditures]]),2),0)</f>
        <v>40000</v>
      </c>
    </row>
    <row r="25" spans="1:11" s="45" customFormat="1" ht="29" x14ac:dyDescent="0.35">
      <c r="A25" s="48"/>
      <c r="B25" s="42">
        <v>4</v>
      </c>
      <c r="C25" s="52" t="s">
        <v>88</v>
      </c>
      <c r="D25" s="46"/>
      <c r="E25" s="50">
        <v>100000</v>
      </c>
      <c r="F25" s="42" t="s">
        <v>65</v>
      </c>
      <c r="G25" s="50"/>
      <c r="H25" s="42"/>
      <c r="I25" s="50"/>
      <c r="J25" s="42"/>
      <c r="K25" s="91">
        <f>IFERROR(ROUND(SUM(Budget_DetailEx[[#This Row],[Year 1 
(2021-22 FY) Expenditures]]+Budget_DetailEx[[#This Row],[Year 2
(2022-23 FY) Expenditures]]+Budget_DetailEx[[#This Row],[Year 3
(Jul 2023 - Sep 24) Expenditures]]),2),0)</f>
        <v>100000</v>
      </c>
    </row>
    <row r="26" spans="1:11" s="45" customFormat="1" x14ac:dyDescent="0.35">
      <c r="A26" s="48"/>
      <c r="B26" s="42">
        <v>1</v>
      </c>
      <c r="C26" s="52" t="s">
        <v>89</v>
      </c>
      <c r="D26" s="46"/>
      <c r="E26" s="50">
        <v>50000</v>
      </c>
      <c r="F26" s="42" t="s">
        <v>65</v>
      </c>
      <c r="G26" s="50"/>
      <c r="H26" s="42"/>
      <c r="I26" s="50"/>
      <c r="J26" s="42"/>
      <c r="K26" s="91">
        <f>IFERROR(ROUND(SUM(Budget_DetailEx[[#This Row],[Year 1 
(2021-22 FY) Expenditures]]+Budget_DetailEx[[#This Row],[Year 2
(2022-23 FY) Expenditures]]+Budget_DetailEx[[#This Row],[Year 3
(Jul 2023 - Sep 24) Expenditures]]),2),0)</f>
        <v>50000</v>
      </c>
    </row>
    <row r="27" spans="1:11" s="45" customFormat="1" x14ac:dyDescent="0.35">
      <c r="A27" s="48"/>
      <c r="B27" s="42">
        <v>4</v>
      </c>
      <c r="C27" s="52" t="s">
        <v>90</v>
      </c>
      <c r="D27" s="46"/>
      <c r="E27" s="50">
        <v>50000</v>
      </c>
      <c r="F27" s="42" t="s">
        <v>65</v>
      </c>
      <c r="G27" s="50"/>
      <c r="H27" s="42"/>
      <c r="I27" s="50"/>
      <c r="J27" s="42"/>
      <c r="K27" s="91">
        <f>IFERROR(ROUND(SUM(Budget_DetailEx[[#This Row],[Year 1 
(2021-22 FY) Expenditures]]+Budget_DetailEx[[#This Row],[Year 2
(2022-23 FY) Expenditures]]+Budget_DetailEx[[#This Row],[Year 3
(Jul 2023 - Sep 24) Expenditures]]),2),0)</f>
        <v>50000</v>
      </c>
    </row>
    <row r="28" spans="1:11" s="45" customFormat="1" x14ac:dyDescent="0.35">
      <c r="A28" s="48"/>
      <c r="B28" s="42">
        <v>5</v>
      </c>
      <c r="C28" s="52" t="s">
        <v>91</v>
      </c>
      <c r="D28" s="46"/>
      <c r="E28" s="50">
        <v>8320</v>
      </c>
      <c r="F28" s="42" t="s">
        <v>65</v>
      </c>
      <c r="G28" s="50">
        <v>8320</v>
      </c>
      <c r="H28" s="42" t="s">
        <v>65</v>
      </c>
      <c r="I28" s="50">
        <v>8320</v>
      </c>
      <c r="J28" s="42" t="s">
        <v>65</v>
      </c>
      <c r="K28" s="91">
        <f>IFERROR(ROUND(SUM(Budget_DetailEx[[#This Row],[Year 1 
(2021-22 FY) Expenditures]]+Budget_DetailEx[[#This Row],[Year 2
(2022-23 FY) Expenditures]]+Budget_DetailEx[[#This Row],[Year 3
(Jul 2023 - Sep 24) Expenditures]]),2),0)</f>
        <v>24960</v>
      </c>
    </row>
    <row r="29" spans="1:11" s="45" customFormat="1" x14ac:dyDescent="0.35">
      <c r="A29" s="48"/>
      <c r="B29" s="42"/>
      <c r="C29" s="52"/>
      <c r="D29" s="46"/>
      <c r="E29" s="50"/>
      <c r="F29" s="42"/>
      <c r="G29" s="50"/>
      <c r="H29" s="42"/>
      <c r="I29" s="50"/>
      <c r="J29" s="42"/>
      <c r="K29" s="91">
        <f>IFERROR(ROUND(SUM(Budget_DetailEx[[#This Row],[Year 1 
(2021-22 FY) Expenditures]]+Budget_DetailEx[[#This Row],[Year 2
(2022-23 FY) Expenditures]]+Budget_DetailEx[[#This Row],[Year 3
(Jul 2023 - Sep 24) Expenditures]]),2),0)</f>
        <v>0</v>
      </c>
    </row>
    <row r="30" spans="1:11" s="45" customFormat="1" x14ac:dyDescent="0.35">
      <c r="A30" s="48"/>
      <c r="B30" s="42"/>
      <c r="C30" s="52"/>
      <c r="D30" s="46"/>
      <c r="E30" s="50"/>
      <c r="F30" s="42"/>
      <c r="G30" s="50"/>
      <c r="H30" s="42"/>
      <c r="I30" s="50"/>
      <c r="J30" s="42"/>
      <c r="K30" s="91">
        <f>IFERROR(ROUND(SUM(Budget_DetailEx[[#This Row],[Year 1 
(2021-22 FY) Expenditures]]+Budget_DetailEx[[#This Row],[Year 2
(2022-23 FY) Expenditures]]+Budget_DetailEx[[#This Row],[Year 3
(Jul 2023 - Sep 24) Expenditures]]),2),0)</f>
        <v>0</v>
      </c>
    </row>
    <row r="31" spans="1:11" s="45" customFormat="1" x14ac:dyDescent="0.35">
      <c r="A31" s="48"/>
      <c r="B31" s="42"/>
      <c r="C31" s="52"/>
      <c r="D31" s="46"/>
      <c r="E31" s="50"/>
      <c r="F31" s="42"/>
      <c r="G31" s="50"/>
      <c r="H31" s="42"/>
      <c r="I31" s="50"/>
      <c r="J31" s="42"/>
      <c r="K31" s="91">
        <f>IFERROR(ROUND(SUM(Budget_DetailEx[[#This Row],[Year 1 
(2021-22 FY) Expenditures]]+Budget_DetailEx[[#This Row],[Year 2
(2022-23 FY) Expenditures]]+Budget_DetailEx[[#This Row],[Year 3
(Jul 2023 - Sep 24) Expenditures]]),2),0)</f>
        <v>0</v>
      </c>
    </row>
    <row r="32" spans="1:11" s="45" customFormat="1" x14ac:dyDescent="0.35">
      <c r="A32" s="48"/>
      <c r="B32" s="42"/>
      <c r="C32" s="52"/>
      <c r="D32" s="46"/>
      <c r="E32" s="50"/>
      <c r="F32" s="42"/>
      <c r="G32" s="50"/>
      <c r="H32" s="42"/>
      <c r="I32" s="50"/>
      <c r="J32" s="42"/>
      <c r="K32" s="91">
        <f>IFERROR(ROUND(SUM(Budget_DetailEx[[#This Row],[Year 1 
(2021-22 FY) Expenditures]]+Budget_DetailEx[[#This Row],[Year 2
(2022-23 FY) Expenditures]]+Budget_DetailEx[[#This Row],[Year 3
(Jul 2023 - Sep 24) Expenditures]]),2),0)</f>
        <v>0</v>
      </c>
    </row>
    <row r="33" spans="1:11" s="45" customFormat="1" x14ac:dyDescent="0.35">
      <c r="A33" s="48"/>
      <c r="B33" s="42"/>
      <c r="C33" s="52"/>
      <c r="D33" s="46"/>
      <c r="E33" s="50"/>
      <c r="F33" s="42"/>
      <c r="G33" s="50"/>
      <c r="H33" s="42"/>
      <c r="I33" s="50"/>
      <c r="J33" s="42"/>
      <c r="K33" s="91">
        <f>IFERROR(ROUND(SUM(Budget_DetailEx[[#This Row],[Year 1 
(2021-22 FY) Expenditures]]+Budget_DetailEx[[#This Row],[Year 2
(2022-23 FY) Expenditures]]+Budget_DetailEx[[#This Row],[Year 3
(Jul 2023 - Sep 24) Expenditures]]),2),0)</f>
        <v>0</v>
      </c>
    </row>
    <row r="34" spans="1:11" s="45" customFormat="1" x14ac:dyDescent="0.35">
      <c r="A34" s="48"/>
      <c r="B34" s="42"/>
      <c r="C34" s="52"/>
      <c r="D34" s="46"/>
      <c r="E34" s="50"/>
      <c r="F34" s="42"/>
      <c r="G34" s="50"/>
      <c r="H34" s="42"/>
      <c r="I34" s="50"/>
      <c r="J34" s="42"/>
      <c r="K34" s="91">
        <f>IFERROR(ROUND(SUM(Budget_DetailEx[[#This Row],[Year 1 
(2021-22 FY) Expenditures]]+Budget_DetailEx[[#This Row],[Year 2
(2022-23 FY) Expenditures]]+Budget_DetailEx[[#This Row],[Year 3
(Jul 2023 - Sep 24) Expenditures]]),2),0)</f>
        <v>0</v>
      </c>
    </row>
    <row r="35" spans="1:11" s="45" customFormat="1" x14ac:dyDescent="0.35">
      <c r="A35" s="48"/>
      <c r="B35" s="42"/>
      <c r="C35" s="52"/>
      <c r="D35" s="46"/>
      <c r="E35" s="50"/>
      <c r="F35" s="42"/>
      <c r="G35" s="50"/>
      <c r="H35" s="42"/>
      <c r="I35" s="50"/>
      <c r="J35" s="42"/>
      <c r="K35" s="91">
        <f>IFERROR(ROUND(SUM(Budget_DetailEx[[#This Row],[Year 1 
(2021-22 FY) Expenditures]]+Budget_DetailEx[[#This Row],[Year 2
(2022-23 FY) Expenditures]]+Budget_DetailEx[[#This Row],[Year 3
(Jul 2023 - Sep 24) Expenditures]]),2),0)</f>
        <v>0</v>
      </c>
    </row>
    <row r="36" spans="1:11" s="45" customFormat="1" x14ac:dyDescent="0.35">
      <c r="A36" s="48"/>
      <c r="B36" s="42"/>
      <c r="C36" s="52"/>
      <c r="D36" s="46"/>
      <c r="E36" s="50"/>
      <c r="F36" s="42"/>
      <c r="G36" s="50"/>
      <c r="H36" s="42"/>
      <c r="I36" s="50"/>
      <c r="J36" s="42"/>
      <c r="K36" s="91">
        <f>IFERROR(ROUND(SUM(Budget_DetailEx[[#This Row],[Year 1 
(2021-22 FY) Expenditures]]+Budget_DetailEx[[#This Row],[Year 2
(2022-23 FY) Expenditures]]+Budget_DetailEx[[#This Row],[Year 3
(Jul 2023 - Sep 24) Expenditures]]),2),0)</f>
        <v>0</v>
      </c>
    </row>
    <row r="37" spans="1:11" s="45" customFormat="1" x14ac:dyDescent="0.35">
      <c r="A37" s="48"/>
      <c r="B37" s="42"/>
      <c r="C37" s="52"/>
      <c r="D37" s="46"/>
      <c r="E37" s="50"/>
      <c r="F37" s="42"/>
      <c r="G37" s="50"/>
      <c r="H37" s="42"/>
      <c r="I37" s="50"/>
      <c r="J37" s="42"/>
      <c r="K37" s="91">
        <f>IFERROR(ROUND(SUM(Budget_DetailEx[[#This Row],[Year 1 
(2021-22 FY) Expenditures]]+Budget_DetailEx[[#This Row],[Year 2
(2022-23 FY) Expenditures]]+Budget_DetailEx[[#This Row],[Year 3
(Jul 2023 - Sep 24) Expenditures]]),2),0)</f>
        <v>0</v>
      </c>
    </row>
    <row r="38" spans="1:11" s="45" customFormat="1" x14ac:dyDescent="0.35">
      <c r="A38" s="48"/>
      <c r="B38" s="42"/>
      <c r="C38" s="52"/>
      <c r="D38" s="46"/>
      <c r="E38" s="50"/>
      <c r="F38" s="42"/>
      <c r="G38" s="50"/>
      <c r="H38" s="42"/>
      <c r="I38" s="50"/>
      <c r="J38" s="42"/>
      <c r="K38" s="91">
        <f>IFERROR(ROUND(SUM(Budget_DetailEx[[#This Row],[Year 1 
(2021-22 FY) Expenditures]]+Budget_DetailEx[[#This Row],[Year 2
(2022-23 FY) Expenditures]]+Budget_DetailEx[[#This Row],[Year 3
(Jul 2023 - Sep 24) Expenditures]]),2),0)</f>
        <v>0</v>
      </c>
    </row>
    <row r="39" spans="1:11" s="45" customFormat="1" x14ac:dyDescent="0.35">
      <c r="A39" s="48"/>
      <c r="B39" s="42"/>
      <c r="C39" s="52"/>
      <c r="D39" s="46"/>
      <c r="E39" s="50"/>
      <c r="F39" s="42"/>
      <c r="G39" s="50"/>
      <c r="H39" s="42"/>
      <c r="I39" s="50"/>
      <c r="J39" s="42"/>
      <c r="K39" s="91">
        <f>IFERROR(ROUND(SUM(Budget_DetailEx[[#This Row],[Year 1 
(2021-22 FY) Expenditures]]+Budget_DetailEx[[#This Row],[Year 2
(2022-23 FY) Expenditures]]+Budget_DetailEx[[#This Row],[Year 3
(Jul 2023 - Sep 24) Expenditures]]),2),0)</f>
        <v>0</v>
      </c>
    </row>
    <row r="40" spans="1:11" s="45" customFormat="1" x14ac:dyDescent="0.35">
      <c r="A40" s="48"/>
      <c r="B40" s="42"/>
      <c r="C40" s="52"/>
      <c r="D40" s="46"/>
      <c r="E40" s="50"/>
      <c r="F40" s="42"/>
      <c r="G40" s="50"/>
      <c r="H40" s="42"/>
      <c r="I40" s="50"/>
      <c r="J40" s="42"/>
      <c r="K40" s="91">
        <f>IFERROR(ROUND(SUM(Budget_DetailEx[[#This Row],[Year 1 
(2021-22 FY) Expenditures]]+Budget_DetailEx[[#This Row],[Year 2
(2022-23 FY) Expenditures]]+Budget_DetailEx[[#This Row],[Year 3
(Jul 2023 - Sep 24) Expenditures]]),2),0)</f>
        <v>0</v>
      </c>
    </row>
    <row r="41" spans="1:11" s="45" customFormat="1" x14ac:dyDescent="0.35">
      <c r="A41" s="48"/>
      <c r="B41" s="42"/>
      <c r="C41" s="52"/>
      <c r="D41" s="46"/>
      <c r="E41" s="50"/>
      <c r="F41" s="42"/>
      <c r="G41" s="50"/>
      <c r="H41" s="42"/>
      <c r="I41" s="50"/>
      <c r="J41" s="42"/>
      <c r="K41" s="91">
        <f>IFERROR(ROUND(SUM(Budget_DetailEx[[#This Row],[Year 1 
(2021-22 FY) Expenditures]]+Budget_DetailEx[[#This Row],[Year 2
(2022-23 FY) Expenditures]]+Budget_DetailEx[[#This Row],[Year 3
(Jul 2023 - Sep 24) Expenditures]]),2),0)</f>
        <v>0</v>
      </c>
    </row>
    <row r="42" spans="1:11" s="45" customFormat="1" x14ac:dyDescent="0.35">
      <c r="A42" s="48"/>
      <c r="B42" s="42"/>
      <c r="C42" s="52"/>
      <c r="D42" s="46"/>
      <c r="E42" s="50"/>
      <c r="F42" s="42"/>
      <c r="G42" s="50"/>
      <c r="H42" s="42"/>
      <c r="I42" s="50"/>
      <c r="J42" s="42"/>
      <c r="K42" s="91">
        <f>IFERROR(ROUND(SUM(Budget_DetailEx[[#This Row],[Year 1 
(2021-22 FY) Expenditures]]+Budget_DetailEx[[#This Row],[Year 2
(2022-23 FY) Expenditures]]+Budget_DetailEx[[#This Row],[Year 3
(Jul 2023 - Sep 24) Expenditures]]),2),0)</f>
        <v>0</v>
      </c>
    </row>
    <row r="43" spans="1:11" s="45" customFormat="1" x14ac:dyDescent="0.35">
      <c r="A43" s="48"/>
      <c r="B43" s="42"/>
      <c r="C43" s="52"/>
      <c r="D43" s="46"/>
      <c r="E43" s="50"/>
      <c r="F43" s="42"/>
      <c r="G43" s="50"/>
      <c r="H43" s="42"/>
      <c r="I43" s="50"/>
      <c r="J43" s="42"/>
      <c r="K43" s="91">
        <f>IFERROR(ROUND(SUM(Budget_DetailEx[[#This Row],[Year 1 
(2021-22 FY) Expenditures]]+Budget_DetailEx[[#This Row],[Year 2
(2022-23 FY) Expenditures]]+Budget_DetailEx[[#This Row],[Year 3
(Jul 2023 - Sep 24) Expenditures]]),2),0)</f>
        <v>0</v>
      </c>
    </row>
    <row r="44" spans="1:11" s="45" customFormat="1" x14ac:dyDescent="0.35">
      <c r="A44" s="48"/>
      <c r="B44" s="42"/>
      <c r="C44" s="52"/>
      <c r="D44" s="46"/>
      <c r="E44" s="50"/>
      <c r="F44" s="42"/>
      <c r="G44" s="50"/>
      <c r="H44" s="42"/>
      <c r="I44" s="50"/>
      <c r="J44" s="42"/>
      <c r="K44" s="91">
        <f>IFERROR(ROUND(SUM(Budget_DetailEx[[#This Row],[Year 1 
(2021-22 FY) Expenditures]]+Budget_DetailEx[[#This Row],[Year 2
(2022-23 FY) Expenditures]]+Budget_DetailEx[[#This Row],[Year 3
(Jul 2023 - Sep 24) Expenditures]]),2),0)</f>
        <v>0</v>
      </c>
    </row>
    <row r="45" spans="1:11" s="45" customFormat="1" x14ac:dyDescent="0.35">
      <c r="A45" s="48"/>
      <c r="B45" s="42"/>
      <c r="C45" s="52"/>
      <c r="D45" s="46"/>
      <c r="E45" s="50"/>
      <c r="F45" s="42"/>
      <c r="G45" s="50"/>
      <c r="H45" s="42"/>
      <c r="I45" s="50"/>
      <c r="J45" s="42"/>
      <c r="K45" s="91">
        <f>IFERROR(ROUND(SUM(Budget_DetailEx[[#This Row],[Year 1 
(2021-22 FY) Expenditures]]+Budget_DetailEx[[#This Row],[Year 2
(2022-23 FY) Expenditures]]+Budget_DetailEx[[#This Row],[Year 3
(Jul 2023 - Sep 24) Expenditures]]),2),0)</f>
        <v>0</v>
      </c>
    </row>
    <row r="46" spans="1:11" s="45" customFormat="1" x14ac:dyDescent="0.35">
      <c r="A46" s="48"/>
    </row>
    <row r="47" spans="1:11" s="45" customFormat="1" x14ac:dyDescent="0.35">
      <c r="A47" s="48"/>
    </row>
    <row r="48" spans="1:11" s="45" customFormat="1" x14ac:dyDescent="0.35">
      <c r="A48" s="48"/>
    </row>
    <row r="49" spans="1:1" s="45" customFormat="1" x14ac:dyDescent="0.35">
      <c r="A49" s="48"/>
    </row>
    <row r="50" spans="1:1" s="45" customFormat="1" x14ac:dyDescent="0.35">
      <c r="A50" s="48"/>
    </row>
    <row r="51" spans="1:1" s="45" customFormat="1" x14ac:dyDescent="0.35">
      <c r="A51" s="48"/>
    </row>
    <row r="52" spans="1:1" s="45" customFormat="1" x14ac:dyDescent="0.35">
      <c r="A52" s="48"/>
    </row>
    <row r="53" spans="1:1" s="45" customFormat="1" x14ac:dyDescent="0.35">
      <c r="A53" s="48"/>
    </row>
    <row r="54" spans="1:1" s="45" customFormat="1" x14ac:dyDescent="0.35">
      <c r="A54" s="48"/>
    </row>
    <row r="55" spans="1:1" s="45" customFormat="1" x14ac:dyDescent="0.35">
      <c r="A55" s="48"/>
    </row>
    <row r="56" spans="1:1" s="45" customFormat="1" x14ac:dyDescent="0.35">
      <c r="A56" s="48"/>
    </row>
    <row r="57" spans="1:1" s="45" customFormat="1" x14ac:dyDescent="0.35">
      <c r="A57" s="48"/>
    </row>
    <row r="58" spans="1:1" s="45" customFormat="1" x14ac:dyDescent="0.35">
      <c r="A58" s="48"/>
    </row>
    <row r="59" spans="1:1" s="45" customFormat="1" x14ac:dyDescent="0.35">
      <c r="A59" s="48"/>
    </row>
    <row r="60" spans="1:1" s="45" customFormat="1" x14ac:dyDescent="0.35">
      <c r="A60" s="48"/>
    </row>
    <row r="61" spans="1:1" s="45" customFormat="1" x14ac:dyDescent="0.35">
      <c r="A61" s="48"/>
    </row>
    <row r="62" spans="1:1" s="45" customFormat="1" x14ac:dyDescent="0.35">
      <c r="A62" s="48"/>
    </row>
    <row r="63" spans="1:1" s="45" customFormat="1" x14ac:dyDescent="0.35">
      <c r="A63" s="48"/>
    </row>
    <row r="64" spans="1:1" s="45" customFormat="1" x14ac:dyDescent="0.35">
      <c r="A64" s="48"/>
    </row>
    <row r="65" spans="1:1" s="45" customFormat="1" x14ac:dyDescent="0.35">
      <c r="A65" s="48"/>
    </row>
    <row r="66" spans="1:1" s="45" customFormat="1" x14ac:dyDescent="0.35">
      <c r="A66" s="48"/>
    </row>
    <row r="67" spans="1:1" s="45" customFormat="1" x14ac:dyDescent="0.35">
      <c r="A67" s="48"/>
    </row>
    <row r="68" spans="1:1" s="45" customFormat="1" x14ac:dyDescent="0.35">
      <c r="A68" s="48"/>
    </row>
    <row r="69" spans="1:1" s="45" customFormat="1" x14ac:dyDescent="0.35">
      <c r="A69" s="48"/>
    </row>
    <row r="70" spans="1:1" s="45" customFormat="1" x14ac:dyDescent="0.35">
      <c r="A70" s="48"/>
    </row>
    <row r="71" spans="1:1" s="45" customFormat="1" x14ac:dyDescent="0.35">
      <c r="A71" s="48"/>
    </row>
    <row r="72" spans="1:1" s="45" customFormat="1" x14ac:dyDescent="0.35">
      <c r="A72" s="48"/>
    </row>
    <row r="73" spans="1:1" s="45" customFormat="1" x14ac:dyDescent="0.35">
      <c r="A73" s="48"/>
    </row>
    <row r="74" spans="1:1" s="45" customFormat="1" x14ac:dyDescent="0.35">
      <c r="A74" s="48"/>
    </row>
    <row r="75" spans="1:1" s="45" customFormat="1" x14ac:dyDescent="0.35">
      <c r="A75" s="48"/>
    </row>
    <row r="76" spans="1:1" s="45" customFormat="1" x14ac:dyDescent="0.35">
      <c r="A76" s="48"/>
    </row>
    <row r="77" spans="1:1" s="45" customFormat="1" x14ac:dyDescent="0.35">
      <c r="A77" s="48"/>
    </row>
    <row r="78" spans="1:1" s="45" customFormat="1" x14ac:dyDescent="0.35">
      <c r="A78" s="48"/>
    </row>
    <row r="79" spans="1:1" s="45" customFormat="1" x14ac:dyDescent="0.35">
      <c r="A79" s="48"/>
    </row>
    <row r="80" spans="1:1" s="45" customFormat="1" x14ac:dyDescent="0.35">
      <c r="A80" s="48"/>
    </row>
    <row r="81" spans="1:1" s="45" customFormat="1" x14ac:dyDescent="0.35">
      <c r="A81" s="48"/>
    </row>
    <row r="82" spans="1:1" s="45" customFormat="1" x14ac:dyDescent="0.35">
      <c r="A82" s="48"/>
    </row>
    <row r="83" spans="1:1" s="45" customFormat="1" x14ac:dyDescent="0.35">
      <c r="A83" s="48"/>
    </row>
    <row r="84" spans="1:1" s="45" customFormat="1" x14ac:dyDescent="0.35">
      <c r="A84" s="48"/>
    </row>
    <row r="85" spans="1:1" s="45" customFormat="1" x14ac:dyDescent="0.35">
      <c r="A85" s="48"/>
    </row>
    <row r="86" spans="1:1" s="45" customFormat="1" x14ac:dyDescent="0.35">
      <c r="A86" s="48"/>
    </row>
    <row r="87" spans="1:1" s="45" customFormat="1" x14ac:dyDescent="0.35">
      <c r="A87" s="48"/>
    </row>
    <row r="88" spans="1:1" s="45" customFormat="1" x14ac:dyDescent="0.35">
      <c r="A88" s="48"/>
    </row>
    <row r="89" spans="1:1" s="45" customFormat="1" x14ac:dyDescent="0.35">
      <c r="A89" s="48"/>
    </row>
    <row r="90" spans="1:1" s="45" customFormat="1" x14ac:dyDescent="0.35">
      <c r="A90" s="48"/>
    </row>
    <row r="91" spans="1:1" s="45" customFormat="1" x14ac:dyDescent="0.35">
      <c r="A91" s="48"/>
    </row>
    <row r="92" spans="1:1" s="45" customFormat="1" x14ac:dyDescent="0.35">
      <c r="A92" s="48"/>
    </row>
    <row r="93" spans="1:1" s="45" customFormat="1" x14ac:dyDescent="0.35">
      <c r="A93" s="48"/>
    </row>
    <row r="94" spans="1:1" s="45" customFormat="1" x14ac:dyDescent="0.35">
      <c r="A94" s="48"/>
    </row>
    <row r="95" spans="1:1" s="45" customFormat="1" x14ac:dyDescent="0.35">
      <c r="A95" s="48"/>
    </row>
    <row r="96" spans="1:1" s="45" customFormat="1" x14ac:dyDescent="0.35">
      <c r="A96" s="48"/>
    </row>
    <row r="97" spans="1:1" s="45" customFormat="1" x14ac:dyDescent="0.35">
      <c r="A97" s="48"/>
    </row>
    <row r="98" spans="1:1" s="45" customFormat="1" x14ac:dyDescent="0.35">
      <c r="A98" s="48"/>
    </row>
    <row r="99" spans="1:1" s="45" customFormat="1" x14ac:dyDescent="0.35">
      <c r="A99" s="48"/>
    </row>
    <row r="100" spans="1:1" s="45" customFormat="1" x14ac:dyDescent="0.35">
      <c r="A100" s="48"/>
    </row>
    <row r="101" spans="1:1" s="45" customFormat="1" x14ac:dyDescent="0.35">
      <c r="A101" s="48"/>
    </row>
    <row r="102" spans="1:1" s="45" customFormat="1" x14ac:dyDescent="0.35">
      <c r="A102" s="48"/>
    </row>
    <row r="103" spans="1:1" s="45" customFormat="1" x14ac:dyDescent="0.35">
      <c r="A103" s="48"/>
    </row>
    <row r="104" spans="1:1" s="45" customFormat="1" x14ac:dyDescent="0.35">
      <c r="A104" s="48"/>
    </row>
    <row r="105" spans="1:1" s="45" customFormat="1" x14ac:dyDescent="0.35">
      <c r="A105" s="48"/>
    </row>
    <row r="106" spans="1:1" s="45" customFormat="1" x14ac:dyDescent="0.35">
      <c r="A106" s="48"/>
    </row>
    <row r="107" spans="1:1" s="45" customFormat="1" x14ac:dyDescent="0.35">
      <c r="A107" s="48"/>
    </row>
    <row r="108" spans="1:1" s="45" customFormat="1" x14ac:dyDescent="0.35">
      <c r="A108" s="48"/>
    </row>
    <row r="109" spans="1:1" s="45" customFormat="1" x14ac:dyDescent="0.35">
      <c r="A109" s="48"/>
    </row>
    <row r="110" spans="1:1" s="45" customFormat="1" x14ac:dyDescent="0.35">
      <c r="A110" s="48"/>
    </row>
    <row r="111" spans="1:1" s="45" customFormat="1" x14ac:dyDescent="0.35">
      <c r="A111" s="48"/>
    </row>
    <row r="112" spans="1:1" s="45" customFormat="1" x14ac:dyDescent="0.35">
      <c r="A112" s="48"/>
    </row>
    <row r="113" spans="1:1" s="45" customFormat="1" x14ac:dyDescent="0.35">
      <c r="A113" s="48"/>
    </row>
    <row r="114" spans="1:1" s="45" customFormat="1" x14ac:dyDescent="0.35">
      <c r="A114" s="48"/>
    </row>
    <row r="115" spans="1:1" s="45" customFormat="1" x14ac:dyDescent="0.35">
      <c r="A115" s="48"/>
    </row>
    <row r="116" spans="1:1" s="45" customFormat="1" x14ac:dyDescent="0.35">
      <c r="A116" s="48"/>
    </row>
    <row r="117" spans="1:1" s="45" customFormat="1" x14ac:dyDescent="0.35">
      <c r="A117" s="48"/>
    </row>
    <row r="118" spans="1:1" s="45" customFormat="1" x14ac:dyDescent="0.35">
      <c r="A118" s="48"/>
    </row>
    <row r="119" spans="1:1" s="45" customFormat="1" x14ac:dyDescent="0.35">
      <c r="A119" s="48"/>
    </row>
    <row r="120" spans="1:1" s="45" customFormat="1" x14ac:dyDescent="0.35">
      <c r="A120" s="48"/>
    </row>
    <row r="121" spans="1:1" s="45" customFormat="1" x14ac:dyDescent="0.35">
      <c r="A121" s="48"/>
    </row>
    <row r="122" spans="1:1" s="45" customFormat="1" x14ac:dyDescent="0.35">
      <c r="A122" s="48"/>
    </row>
    <row r="123" spans="1:1" s="45" customFormat="1" x14ac:dyDescent="0.35">
      <c r="A123" s="48"/>
    </row>
    <row r="124" spans="1:1" s="45" customFormat="1" x14ac:dyDescent="0.35">
      <c r="A124" s="48"/>
    </row>
    <row r="125" spans="1:1" s="45" customFormat="1" x14ac:dyDescent="0.35">
      <c r="A125" s="48"/>
    </row>
    <row r="126" spans="1:1" s="45" customFormat="1" x14ac:dyDescent="0.35">
      <c r="A126" s="48"/>
    </row>
    <row r="127" spans="1:1" s="45" customFormat="1" x14ac:dyDescent="0.35">
      <c r="A127" s="48"/>
    </row>
    <row r="128" spans="1:1" s="45" customFormat="1" x14ac:dyDescent="0.35">
      <c r="A128" s="48"/>
    </row>
    <row r="129" spans="1:1" s="45" customFormat="1" x14ac:dyDescent="0.35">
      <c r="A129" s="48"/>
    </row>
    <row r="130" spans="1:1" s="45" customFormat="1" x14ac:dyDescent="0.35">
      <c r="A130" s="48"/>
    </row>
    <row r="131" spans="1:1" s="45" customFormat="1" x14ac:dyDescent="0.35">
      <c r="A131" s="48"/>
    </row>
    <row r="132" spans="1:1" s="45" customFormat="1" x14ac:dyDescent="0.35">
      <c r="A132" s="48"/>
    </row>
    <row r="133" spans="1:1" s="45" customFormat="1" x14ac:dyDescent="0.35">
      <c r="A133" s="48"/>
    </row>
    <row r="134" spans="1:1" s="45" customFormat="1" x14ac:dyDescent="0.35">
      <c r="A134" s="48"/>
    </row>
    <row r="135" spans="1:1" s="45" customFormat="1" x14ac:dyDescent="0.35">
      <c r="A135" s="48"/>
    </row>
    <row r="136" spans="1:1" s="45" customFormat="1" x14ac:dyDescent="0.35">
      <c r="A136" s="48"/>
    </row>
    <row r="137" spans="1:1" s="45" customFormat="1" x14ac:dyDescent="0.35">
      <c r="A137" s="48"/>
    </row>
    <row r="138" spans="1:1" s="45" customFormat="1" x14ac:dyDescent="0.35">
      <c r="A138" s="48"/>
    </row>
    <row r="139" spans="1:1" s="45" customFormat="1" x14ac:dyDescent="0.35">
      <c r="A139" s="48"/>
    </row>
    <row r="140" spans="1:1" s="45" customFormat="1" x14ac:dyDescent="0.35">
      <c r="A140" s="48"/>
    </row>
    <row r="141" spans="1:1" s="45" customFormat="1" x14ac:dyDescent="0.35">
      <c r="A141" s="48"/>
    </row>
    <row r="142" spans="1:1" s="45" customFormat="1" x14ac:dyDescent="0.35">
      <c r="A142" s="48"/>
    </row>
    <row r="143" spans="1:1" s="45" customFormat="1" x14ac:dyDescent="0.35">
      <c r="A143" s="48"/>
    </row>
    <row r="144" spans="1:1" s="45" customFormat="1" x14ac:dyDescent="0.35">
      <c r="A144" s="48"/>
    </row>
    <row r="145" spans="1:1" s="45" customFormat="1" x14ac:dyDescent="0.35">
      <c r="A145" s="48"/>
    </row>
    <row r="146" spans="1:1" s="45" customFormat="1" x14ac:dyDescent="0.35">
      <c r="A146" s="48"/>
    </row>
    <row r="147" spans="1:1" s="45" customFormat="1" x14ac:dyDescent="0.35">
      <c r="A147" s="48"/>
    </row>
    <row r="148" spans="1:1" s="45" customFormat="1" x14ac:dyDescent="0.35">
      <c r="A148" s="48"/>
    </row>
    <row r="149" spans="1:1" s="45" customFormat="1" x14ac:dyDescent="0.35">
      <c r="A149" s="48"/>
    </row>
    <row r="150" spans="1:1" s="45" customFormat="1" x14ac:dyDescent="0.35">
      <c r="A150" s="48"/>
    </row>
    <row r="151" spans="1:1" s="45" customFormat="1" x14ac:dyDescent="0.35">
      <c r="A151" s="48"/>
    </row>
    <row r="152" spans="1:1" s="45" customFormat="1" x14ac:dyDescent="0.35">
      <c r="A152" s="48"/>
    </row>
    <row r="153" spans="1:1" s="45" customFormat="1" x14ac:dyDescent="0.35">
      <c r="A153" s="48"/>
    </row>
    <row r="154" spans="1:1" s="45" customFormat="1" x14ac:dyDescent="0.35">
      <c r="A154" s="48"/>
    </row>
    <row r="155" spans="1:1" s="45" customFormat="1" x14ac:dyDescent="0.35">
      <c r="A155" s="48"/>
    </row>
    <row r="156" spans="1:1" s="45" customFormat="1" x14ac:dyDescent="0.35">
      <c r="A156" s="48"/>
    </row>
    <row r="157" spans="1:1" s="45" customFormat="1" x14ac:dyDescent="0.35">
      <c r="A157" s="48"/>
    </row>
    <row r="158" spans="1:1" s="45" customFormat="1" x14ac:dyDescent="0.35">
      <c r="A158" s="48"/>
    </row>
    <row r="159" spans="1:1" s="45" customFormat="1" x14ac:dyDescent="0.35">
      <c r="A159" s="48"/>
    </row>
    <row r="160" spans="1:1" s="45" customFormat="1" x14ac:dyDescent="0.35">
      <c r="A160" s="48"/>
    </row>
    <row r="161" spans="1:1" s="45" customFormat="1" x14ac:dyDescent="0.35">
      <c r="A161" s="48"/>
    </row>
    <row r="162" spans="1:1" s="45" customFormat="1" x14ac:dyDescent="0.35">
      <c r="A162" s="48"/>
    </row>
    <row r="163" spans="1:1" s="45" customFormat="1" x14ac:dyDescent="0.35">
      <c r="A163" s="48"/>
    </row>
    <row r="164" spans="1:1" s="45" customFormat="1" x14ac:dyDescent="0.35">
      <c r="A164" s="48"/>
    </row>
    <row r="165" spans="1:1" s="45" customFormat="1" x14ac:dyDescent="0.35">
      <c r="A165" s="48"/>
    </row>
    <row r="166" spans="1:1" s="45" customFormat="1" x14ac:dyDescent="0.35">
      <c r="A166" s="48"/>
    </row>
    <row r="167" spans="1:1" s="45" customFormat="1" x14ac:dyDescent="0.35">
      <c r="A167" s="48"/>
    </row>
    <row r="168" spans="1:1" s="45" customFormat="1" x14ac:dyDescent="0.35">
      <c r="A168" s="48"/>
    </row>
    <row r="169" spans="1:1" s="45" customFormat="1" x14ac:dyDescent="0.35">
      <c r="A169" s="48"/>
    </row>
    <row r="170" spans="1:1" s="45" customFormat="1" x14ac:dyDescent="0.35">
      <c r="A170" s="48"/>
    </row>
    <row r="171" spans="1:1" s="45" customFormat="1" x14ac:dyDescent="0.35">
      <c r="A171" s="48"/>
    </row>
    <row r="172" spans="1:1" s="45" customFormat="1" x14ac:dyDescent="0.35">
      <c r="A172" s="48"/>
    </row>
    <row r="173" spans="1:1" s="45" customFormat="1" x14ac:dyDescent="0.35">
      <c r="A173" s="48"/>
    </row>
    <row r="174" spans="1:1" s="45" customFormat="1" x14ac:dyDescent="0.35">
      <c r="A174" s="48"/>
    </row>
    <row r="175" spans="1:1" s="45" customFormat="1" x14ac:dyDescent="0.35">
      <c r="A175" s="48"/>
    </row>
    <row r="176" spans="1:1" s="45" customFormat="1" x14ac:dyDescent="0.35">
      <c r="A176" s="48"/>
    </row>
    <row r="177" spans="1:12" s="45" customFormat="1" x14ac:dyDescent="0.35">
      <c r="A177" s="48"/>
    </row>
    <row r="178" spans="1:12" s="45" customFormat="1" x14ac:dyDescent="0.35">
      <c r="A178" s="48"/>
    </row>
    <row r="179" spans="1:12" s="45" customFormat="1" x14ac:dyDescent="0.35">
      <c r="A179" s="48"/>
    </row>
    <row r="180" spans="1:12" s="45" customFormat="1" x14ac:dyDescent="0.35">
      <c r="A180" s="48"/>
    </row>
    <row r="181" spans="1:12" s="45" customFormat="1" x14ac:dyDescent="0.35">
      <c r="A181" s="48"/>
    </row>
    <row r="182" spans="1:12" s="45" customFormat="1" x14ac:dyDescent="0.35">
      <c r="A182" s="48"/>
    </row>
    <row r="183" spans="1:12" s="45" customFormat="1" x14ac:dyDescent="0.35">
      <c r="A183" s="48"/>
    </row>
    <row r="184" spans="1:12" s="45" customFormat="1" x14ac:dyDescent="0.35">
      <c r="A184" s="48"/>
      <c r="B184"/>
      <c r="C184"/>
      <c r="D184"/>
      <c r="E184"/>
      <c r="F184"/>
      <c r="G184"/>
      <c r="H184"/>
      <c r="I184"/>
      <c r="J184"/>
      <c r="K184"/>
      <c r="L184"/>
    </row>
    <row r="185" spans="1:12" s="45" customFormat="1" x14ac:dyDescent="0.35">
      <c r="A185" s="48"/>
      <c r="B185"/>
      <c r="C185"/>
      <c r="D185"/>
      <c r="E185"/>
      <c r="F185"/>
      <c r="G185"/>
      <c r="H185"/>
      <c r="I185"/>
      <c r="J185"/>
      <c r="K185"/>
      <c r="L185"/>
    </row>
    <row r="186" spans="1:12" s="45" customFormat="1" x14ac:dyDescent="0.35">
      <c r="A186" s="48"/>
      <c r="B186"/>
      <c r="C186"/>
      <c r="D186"/>
      <c r="E186"/>
      <c r="F186"/>
      <c r="G186"/>
      <c r="H186"/>
      <c r="I186"/>
      <c r="J186"/>
      <c r="K186"/>
      <c r="L186"/>
    </row>
    <row r="187" spans="1:12" s="45" customFormat="1" x14ac:dyDescent="0.35">
      <c r="A187" s="48"/>
      <c r="B187"/>
      <c r="C187"/>
      <c r="D187"/>
      <c r="E187"/>
      <c r="F187"/>
      <c r="G187"/>
      <c r="H187"/>
      <c r="I187"/>
      <c r="J187"/>
      <c r="K187"/>
      <c r="L187"/>
    </row>
    <row r="188" spans="1:12" s="45" customFormat="1" x14ac:dyDescent="0.35">
      <c r="A188" s="48"/>
      <c r="B188"/>
      <c r="C188"/>
      <c r="D188"/>
      <c r="E188"/>
      <c r="F188"/>
      <c r="G188"/>
      <c r="H188"/>
      <c r="I188"/>
      <c r="J188"/>
      <c r="K188"/>
      <c r="L188"/>
    </row>
    <row r="189" spans="1:12" s="45" customFormat="1" x14ac:dyDescent="0.35">
      <c r="A189" s="48"/>
      <c r="B189"/>
      <c r="C189"/>
      <c r="D189"/>
      <c r="E189"/>
      <c r="F189"/>
      <c r="G189"/>
      <c r="H189"/>
      <c r="I189"/>
      <c r="J189"/>
      <c r="K189"/>
      <c r="L189"/>
    </row>
    <row r="190" spans="1:12" s="45" customFormat="1" x14ac:dyDescent="0.35">
      <c r="A190" s="48"/>
      <c r="B190"/>
      <c r="C190"/>
      <c r="D190"/>
      <c r="E190"/>
      <c r="F190"/>
      <c r="G190"/>
      <c r="H190"/>
      <c r="I190"/>
      <c r="J190"/>
      <c r="K190"/>
      <c r="L190"/>
    </row>
    <row r="191" spans="1:12" s="45" customFormat="1" x14ac:dyDescent="0.35">
      <c r="A191" s="48"/>
      <c r="B191"/>
      <c r="C191"/>
      <c r="D191"/>
      <c r="E191"/>
      <c r="F191"/>
      <c r="G191"/>
      <c r="H191"/>
      <c r="I191"/>
      <c r="J191"/>
      <c r="K191"/>
      <c r="L191"/>
    </row>
    <row r="192" spans="1:12" s="45" customFormat="1" x14ac:dyDescent="0.35">
      <c r="A192" s="48"/>
      <c r="B192"/>
      <c r="C192"/>
      <c r="D192"/>
      <c r="E192"/>
      <c r="F192"/>
      <c r="G192"/>
      <c r="H192"/>
      <c r="I192"/>
      <c r="J192"/>
      <c r="K192"/>
      <c r="L192"/>
    </row>
    <row r="193" spans="1:12" s="45" customFormat="1" x14ac:dyDescent="0.35">
      <c r="A193" s="48"/>
      <c r="B193"/>
      <c r="C193"/>
      <c r="D193"/>
      <c r="E193"/>
      <c r="F193"/>
      <c r="G193"/>
      <c r="H193"/>
      <c r="I193"/>
      <c r="J193"/>
      <c r="K193"/>
      <c r="L193"/>
    </row>
    <row r="194" spans="1:12" s="45" customFormat="1" x14ac:dyDescent="0.35">
      <c r="A194" s="48"/>
      <c r="B194"/>
      <c r="C194"/>
      <c r="D194"/>
      <c r="E194"/>
      <c r="F194"/>
      <c r="G194"/>
      <c r="H194"/>
      <c r="I194"/>
      <c r="J194"/>
      <c r="K194"/>
      <c r="L194"/>
    </row>
    <row r="195" spans="1:12" s="45" customFormat="1" x14ac:dyDescent="0.35">
      <c r="A195" s="48"/>
      <c r="B195"/>
      <c r="C195"/>
      <c r="D195"/>
      <c r="E195"/>
      <c r="F195"/>
      <c r="G195"/>
      <c r="H195"/>
      <c r="I195"/>
      <c r="J195"/>
      <c r="K195"/>
      <c r="L195"/>
    </row>
    <row r="196" spans="1:12" s="45" customFormat="1" x14ac:dyDescent="0.35">
      <c r="A196" s="48"/>
      <c r="B196"/>
      <c r="C196"/>
      <c r="D196"/>
      <c r="E196"/>
      <c r="F196"/>
      <c r="G196"/>
      <c r="H196"/>
      <c r="I196"/>
      <c r="J196"/>
      <c r="K196"/>
      <c r="L196"/>
    </row>
    <row r="197" spans="1:12" s="45" customFormat="1" x14ac:dyDescent="0.35">
      <c r="A197" s="48"/>
      <c r="B197"/>
      <c r="C197"/>
      <c r="D197"/>
      <c r="E197"/>
      <c r="F197"/>
      <c r="G197"/>
      <c r="H197"/>
      <c r="I197"/>
      <c r="J197"/>
      <c r="K197"/>
      <c r="L197"/>
    </row>
    <row r="198" spans="1:12" s="45" customFormat="1" x14ac:dyDescent="0.35">
      <c r="A198" s="48"/>
      <c r="B198"/>
      <c r="C198"/>
      <c r="D198"/>
      <c r="E198"/>
      <c r="F198"/>
      <c r="G198"/>
      <c r="H198"/>
      <c r="I198"/>
      <c r="J198"/>
      <c r="K198"/>
      <c r="L198"/>
    </row>
    <row r="199" spans="1:12" s="45" customFormat="1" x14ac:dyDescent="0.35">
      <c r="A199" s="48"/>
      <c r="B199"/>
      <c r="C199"/>
      <c r="D199"/>
      <c r="E199"/>
      <c r="F199"/>
      <c r="G199"/>
      <c r="H199"/>
      <c r="I199"/>
      <c r="J199"/>
      <c r="K199"/>
      <c r="L199"/>
    </row>
    <row r="200" spans="1:12" s="45" customFormat="1" x14ac:dyDescent="0.35">
      <c r="A200" s="48"/>
      <c r="B200"/>
      <c r="C200"/>
      <c r="D200"/>
      <c r="E200"/>
      <c r="F200"/>
      <c r="G200"/>
      <c r="H200"/>
      <c r="I200"/>
      <c r="J200"/>
      <c r="K200"/>
      <c r="L200"/>
    </row>
    <row r="227" spans="2:12" x14ac:dyDescent="0.35"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</row>
    <row r="228" spans="2:12" x14ac:dyDescent="0.35"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</row>
    <row r="229" spans="2:12" x14ac:dyDescent="0.35"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</row>
    <row r="230" spans="2:12" x14ac:dyDescent="0.35"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</row>
    <row r="231" spans="2:12" x14ac:dyDescent="0.35"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</row>
    <row r="232" spans="2:12" x14ac:dyDescent="0.35"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</row>
    <row r="233" spans="2:12" x14ac:dyDescent="0.35"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</row>
    <row r="234" spans="2:12" x14ac:dyDescent="0.35"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</row>
    <row r="235" spans="2:12" x14ac:dyDescent="0.35"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</row>
    <row r="236" spans="2:12" x14ac:dyDescent="0.35"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</row>
    <row r="237" spans="2:12" x14ac:dyDescent="0.35"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</row>
    <row r="238" spans="2:12" x14ac:dyDescent="0.35"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</row>
    <row r="239" spans="2:12" x14ac:dyDescent="0.35"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</row>
    <row r="240" spans="2:12" x14ac:dyDescent="0.35"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</row>
    <row r="241" spans="2:12" x14ac:dyDescent="0.35"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</row>
    <row r="242" spans="2:12" x14ac:dyDescent="0.35"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</row>
    <row r="243" spans="2:12" x14ac:dyDescent="0.35"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</row>
    <row r="244" spans="2:12" x14ac:dyDescent="0.35"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</row>
    <row r="245" spans="2:12" x14ac:dyDescent="0.35"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</row>
    <row r="246" spans="2:12" x14ac:dyDescent="0.35"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</row>
    <row r="247" spans="2:12" x14ac:dyDescent="0.35"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</row>
    <row r="248" spans="2:12" x14ac:dyDescent="0.35"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</row>
    <row r="249" spans="2:12" x14ac:dyDescent="0.35"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</row>
    <row r="250" spans="2:12" x14ac:dyDescent="0.35"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</row>
    <row r="251" spans="2:12" x14ac:dyDescent="0.35"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</row>
    <row r="252" spans="2:12" x14ac:dyDescent="0.35"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</row>
    <row r="253" spans="2:12" x14ac:dyDescent="0.35"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</row>
    <row r="254" spans="2:12" x14ac:dyDescent="0.35"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</row>
    <row r="255" spans="2:12" x14ac:dyDescent="0.35"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</row>
    <row r="256" spans="2:12" x14ac:dyDescent="0.35"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</row>
    <row r="257" spans="1:12" x14ac:dyDescent="0.35"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</row>
    <row r="258" spans="1:12" x14ac:dyDescent="0.35"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</row>
    <row r="259" spans="1:12" s="45" customFormat="1" x14ac:dyDescent="0.35">
      <c r="A259" s="48"/>
    </row>
    <row r="260" spans="1:12" s="45" customFormat="1" x14ac:dyDescent="0.35">
      <c r="A260" s="48"/>
    </row>
    <row r="261" spans="1:12" s="45" customFormat="1" x14ac:dyDescent="0.35">
      <c r="A261" s="48"/>
    </row>
    <row r="262" spans="1:12" s="45" customFormat="1" x14ac:dyDescent="0.35">
      <c r="A262" s="48"/>
    </row>
    <row r="263" spans="1:12" s="45" customFormat="1" x14ac:dyDescent="0.35">
      <c r="A263" s="48"/>
    </row>
    <row r="264" spans="1:12" s="45" customFormat="1" x14ac:dyDescent="0.35">
      <c r="A264" s="48"/>
    </row>
    <row r="265" spans="1:12" s="45" customFormat="1" x14ac:dyDescent="0.35">
      <c r="A265" s="48"/>
    </row>
    <row r="266" spans="1:12" s="45" customFormat="1" x14ac:dyDescent="0.35">
      <c r="A266" s="48"/>
    </row>
    <row r="267" spans="1:12" s="45" customFormat="1" x14ac:dyDescent="0.35">
      <c r="A267" s="48"/>
    </row>
    <row r="268" spans="1:12" s="45" customFormat="1" x14ac:dyDescent="0.35">
      <c r="A268" s="48"/>
    </row>
    <row r="269" spans="1:12" s="45" customFormat="1" x14ac:dyDescent="0.35">
      <c r="A269" s="48"/>
    </row>
    <row r="270" spans="1:12" s="45" customFormat="1" x14ac:dyDescent="0.35">
      <c r="A270" s="48"/>
    </row>
    <row r="271" spans="1:12" s="45" customFormat="1" x14ac:dyDescent="0.35">
      <c r="A271" s="48"/>
    </row>
    <row r="272" spans="1:12" s="45" customFormat="1" x14ac:dyDescent="0.35">
      <c r="A272" s="48"/>
    </row>
    <row r="273" spans="1:1" s="45" customFormat="1" x14ac:dyDescent="0.35">
      <c r="A273" s="48"/>
    </row>
    <row r="274" spans="1:1" s="45" customFormat="1" x14ac:dyDescent="0.35">
      <c r="A274" s="48"/>
    </row>
    <row r="275" spans="1:1" s="45" customFormat="1" x14ac:dyDescent="0.35">
      <c r="A275" s="48"/>
    </row>
    <row r="276" spans="1:1" s="45" customFormat="1" x14ac:dyDescent="0.35">
      <c r="A276" s="48"/>
    </row>
    <row r="277" spans="1:1" s="45" customFormat="1" x14ac:dyDescent="0.35">
      <c r="A277" s="48"/>
    </row>
    <row r="278" spans="1:1" s="45" customFormat="1" x14ac:dyDescent="0.35">
      <c r="A278" s="48"/>
    </row>
    <row r="279" spans="1:1" s="45" customFormat="1" x14ac:dyDescent="0.35">
      <c r="A279" s="48"/>
    </row>
    <row r="280" spans="1:1" s="45" customFormat="1" x14ac:dyDescent="0.35">
      <c r="A280" s="48"/>
    </row>
    <row r="281" spans="1:1" s="45" customFormat="1" x14ac:dyDescent="0.35">
      <c r="A281" s="48"/>
    </row>
    <row r="282" spans="1:1" s="45" customFormat="1" x14ac:dyDescent="0.35">
      <c r="A282" s="48"/>
    </row>
    <row r="283" spans="1:1" s="45" customFormat="1" x14ac:dyDescent="0.35">
      <c r="A283" s="48"/>
    </row>
    <row r="284" spans="1:1" s="45" customFormat="1" x14ac:dyDescent="0.35">
      <c r="A284" s="48"/>
    </row>
    <row r="285" spans="1:1" s="45" customFormat="1" x14ac:dyDescent="0.35">
      <c r="A285" s="48"/>
    </row>
    <row r="286" spans="1:1" s="45" customFormat="1" x14ac:dyDescent="0.35">
      <c r="A286" s="48"/>
    </row>
    <row r="287" spans="1:1" s="45" customFormat="1" x14ac:dyDescent="0.35">
      <c r="A287" s="48"/>
    </row>
    <row r="288" spans="1:1" s="45" customFormat="1" x14ac:dyDescent="0.35">
      <c r="A288" s="48"/>
    </row>
    <row r="289" spans="1:1" s="45" customFormat="1" x14ac:dyDescent="0.35">
      <c r="A289" s="48"/>
    </row>
    <row r="290" spans="1:1" s="45" customFormat="1" x14ac:dyDescent="0.35">
      <c r="A290" s="48"/>
    </row>
    <row r="291" spans="1:1" s="45" customFormat="1" x14ac:dyDescent="0.35">
      <c r="A291" s="48"/>
    </row>
    <row r="292" spans="1:1" s="45" customFormat="1" x14ac:dyDescent="0.35">
      <c r="A292" s="48"/>
    </row>
    <row r="293" spans="1:1" s="45" customFormat="1" x14ac:dyDescent="0.35">
      <c r="A293" s="48"/>
    </row>
    <row r="294" spans="1:1" s="45" customFormat="1" x14ac:dyDescent="0.35">
      <c r="A294" s="48"/>
    </row>
    <row r="295" spans="1:1" s="45" customFormat="1" x14ac:dyDescent="0.35">
      <c r="A295" s="48"/>
    </row>
    <row r="296" spans="1:1" s="45" customFormat="1" x14ac:dyDescent="0.35">
      <c r="A296" s="48"/>
    </row>
    <row r="297" spans="1:1" s="45" customFormat="1" x14ac:dyDescent="0.35">
      <c r="A297" s="48"/>
    </row>
    <row r="298" spans="1:1" s="45" customFormat="1" x14ac:dyDescent="0.35">
      <c r="A298" s="48"/>
    </row>
    <row r="299" spans="1:1" s="45" customFormat="1" x14ac:dyDescent="0.35">
      <c r="A299" s="48"/>
    </row>
    <row r="300" spans="1:1" s="45" customFormat="1" x14ac:dyDescent="0.35">
      <c r="A300" s="48"/>
    </row>
    <row r="301" spans="1:1" s="45" customFormat="1" x14ac:dyDescent="0.35">
      <c r="A301" s="48"/>
    </row>
    <row r="302" spans="1:1" s="45" customFormat="1" x14ac:dyDescent="0.35">
      <c r="A302" s="48"/>
    </row>
    <row r="303" spans="1:1" s="45" customFormat="1" x14ac:dyDescent="0.35">
      <c r="A303" s="48"/>
    </row>
    <row r="304" spans="1:1" s="45" customFormat="1" x14ac:dyDescent="0.35">
      <c r="A304" s="48"/>
    </row>
    <row r="305" spans="1:1" s="45" customFormat="1" x14ac:dyDescent="0.35">
      <c r="A305" s="48"/>
    </row>
    <row r="306" spans="1:1" s="45" customFormat="1" x14ac:dyDescent="0.35">
      <c r="A306" s="48"/>
    </row>
    <row r="307" spans="1:1" s="45" customFormat="1" x14ac:dyDescent="0.35">
      <c r="A307" s="48"/>
    </row>
    <row r="308" spans="1:1" s="45" customFormat="1" x14ac:dyDescent="0.35">
      <c r="A308" s="48"/>
    </row>
    <row r="309" spans="1:1" s="45" customFormat="1" x14ac:dyDescent="0.35">
      <c r="A309" s="48"/>
    </row>
    <row r="310" spans="1:1" s="45" customFormat="1" x14ac:dyDescent="0.35">
      <c r="A310" s="48"/>
    </row>
    <row r="311" spans="1:1" s="45" customFormat="1" x14ac:dyDescent="0.35">
      <c r="A311" s="48"/>
    </row>
    <row r="312" spans="1:1" s="45" customFormat="1" x14ac:dyDescent="0.35">
      <c r="A312" s="48"/>
    </row>
    <row r="313" spans="1:1" s="45" customFormat="1" x14ac:dyDescent="0.35">
      <c r="A313" s="48"/>
    </row>
    <row r="314" spans="1:1" s="45" customFormat="1" x14ac:dyDescent="0.35">
      <c r="A314" s="48"/>
    </row>
    <row r="315" spans="1:1" s="45" customFormat="1" x14ac:dyDescent="0.35">
      <c r="A315" s="48"/>
    </row>
    <row r="316" spans="1:1" s="45" customFormat="1" x14ac:dyDescent="0.35">
      <c r="A316" s="48"/>
    </row>
    <row r="317" spans="1:1" s="45" customFormat="1" x14ac:dyDescent="0.35">
      <c r="A317" s="48"/>
    </row>
    <row r="318" spans="1:1" s="45" customFormat="1" x14ac:dyDescent="0.35">
      <c r="A318" s="48"/>
    </row>
    <row r="319" spans="1:1" s="45" customFormat="1" x14ac:dyDescent="0.35">
      <c r="A319" s="48"/>
    </row>
    <row r="320" spans="1:1" s="45" customFormat="1" x14ac:dyDescent="0.35">
      <c r="A320" s="48"/>
    </row>
    <row r="321" spans="1:1" s="45" customFormat="1" x14ac:dyDescent="0.35">
      <c r="A321" s="48"/>
    </row>
    <row r="322" spans="1:1" s="45" customFormat="1" x14ac:dyDescent="0.35">
      <c r="A322" s="48"/>
    </row>
    <row r="323" spans="1:1" s="45" customFormat="1" x14ac:dyDescent="0.35">
      <c r="A323" s="48"/>
    </row>
    <row r="324" spans="1:1" s="45" customFormat="1" x14ac:dyDescent="0.35">
      <c r="A324" s="48"/>
    </row>
    <row r="325" spans="1:1" s="45" customFormat="1" x14ac:dyDescent="0.35">
      <c r="A325" s="48"/>
    </row>
    <row r="326" spans="1:1" s="45" customFormat="1" x14ac:dyDescent="0.35">
      <c r="A326" s="48"/>
    </row>
    <row r="327" spans="1:1" s="45" customFormat="1" x14ac:dyDescent="0.35">
      <c r="A327" s="48"/>
    </row>
    <row r="328" spans="1:1" s="45" customFormat="1" x14ac:dyDescent="0.35">
      <c r="A328" s="48"/>
    </row>
    <row r="329" spans="1:1" s="45" customFormat="1" x14ac:dyDescent="0.35">
      <c r="A329" s="48"/>
    </row>
    <row r="330" spans="1:1" s="45" customFormat="1" x14ac:dyDescent="0.35">
      <c r="A330" s="48"/>
    </row>
    <row r="331" spans="1:1" s="45" customFormat="1" x14ac:dyDescent="0.35">
      <c r="A331" s="48"/>
    </row>
    <row r="332" spans="1:1" s="45" customFormat="1" x14ac:dyDescent="0.35">
      <c r="A332" s="48"/>
    </row>
    <row r="333" spans="1:1" s="45" customFormat="1" x14ac:dyDescent="0.35">
      <c r="A333" s="48"/>
    </row>
    <row r="334" spans="1:1" s="45" customFormat="1" x14ac:dyDescent="0.35">
      <c r="A334" s="48"/>
    </row>
    <row r="335" spans="1:1" s="45" customFormat="1" x14ac:dyDescent="0.35">
      <c r="A335" s="48"/>
    </row>
    <row r="336" spans="1:1" s="45" customFormat="1" x14ac:dyDescent="0.35">
      <c r="A336" s="48"/>
    </row>
    <row r="337" spans="1:1" s="45" customFormat="1" x14ac:dyDescent="0.35">
      <c r="A337" s="48"/>
    </row>
    <row r="338" spans="1:1" s="45" customFormat="1" x14ac:dyDescent="0.35">
      <c r="A338" s="48"/>
    </row>
    <row r="339" spans="1:1" s="45" customFormat="1" x14ac:dyDescent="0.35">
      <c r="A339" s="48"/>
    </row>
    <row r="340" spans="1:1" s="45" customFormat="1" x14ac:dyDescent="0.35">
      <c r="A340" s="48"/>
    </row>
    <row r="341" spans="1:1" s="45" customFormat="1" x14ac:dyDescent="0.35">
      <c r="A341" s="48"/>
    </row>
    <row r="342" spans="1:1" s="45" customFormat="1" x14ac:dyDescent="0.35">
      <c r="A342" s="48"/>
    </row>
    <row r="343" spans="1:1" s="45" customFormat="1" x14ac:dyDescent="0.35">
      <c r="A343" s="48"/>
    </row>
    <row r="344" spans="1:1" s="45" customFormat="1" x14ac:dyDescent="0.35">
      <c r="A344" s="48"/>
    </row>
    <row r="345" spans="1:1" s="45" customFormat="1" x14ac:dyDescent="0.35">
      <c r="A345" s="48"/>
    </row>
    <row r="346" spans="1:1" s="45" customFormat="1" x14ac:dyDescent="0.35">
      <c r="A346" s="48"/>
    </row>
    <row r="347" spans="1:1" s="45" customFormat="1" x14ac:dyDescent="0.35">
      <c r="A347" s="48"/>
    </row>
    <row r="348" spans="1:1" s="45" customFormat="1" x14ac:dyDescent="0.35">
      <c r="A348" s="48"/>
    </row>
    <row r="349" spans="1:1" s="45" customFormat="1" x14ac:dyDescent="0.35">
      <c r="A349" s="48"/>
    </row>
    <row r="350" spans="1:1" s="45" customFormat="1" x14ac:dyDescent="0.35">
      <c r="A350" s="48"/>
    </row>
    <row r="351" spans="1:1" s="45" customFormat="1" x14ac:dyDescent="0.35">
      <c r="A351" s="48"/>
    </row>
    <row r="352" spans="1:1" s="45" customFormat="1" x14ac:dyDescent="0.35">
      <c r="A352" s="48"/>
    </row>
    <row r="353" spans="1:1" s="45" customFormat="1" x14ac:dyDescent="0.35">
      <c r="A353" s="48"/>
    </row>
    <row r="354" spans="1:1" s="45" customFormat="1" x14ac:dyDescent="0.35">
      <c r="A354" s="48"/>
    </row>
    <row r="355" spans="1:1" s="45" customFormat="1" x14ac:dyDescent="0.35">
      <c r="A355" s="48"/>
    </row>
    <row r="356" spans="1:1" s="45" customFormat="1" x14ac:dyDescent="0.35">
      <c r="A356" s="48"/>
    </row>
    <row r="357" spans="1:1" s="45" customFormat="1" x14ac:dyDescent="0.35">
      <c r="A357" s="48"/>
    </row>
    <row r="358" spans="1:1" s="45" customFormat="1" x14ac:dyDescent="0.35">
      <c r="A358" s="48"/>
    </row>
    <row r="359" spans="1:1" s="45" customFormat="1" x14ac:dyDescent="0.35">
      <c r="A359" s="48"/>
    </row>
    <row r="360" spans="1:1" s="45" customFormat="1" x14ac:dyDescent="0.35">
      <c r="A360" s="48"/>
    </row>
    <row r="361" spans="1:1" s="45" customFormat="1" x14ac:dyDescent="0.35">
      <c r="A361" s="48"/>
    </row>
    <row r="362" spans="1:1" s="45" customFormat="1" x14ac:dyDescent="0.35">
      <c r="A362" s="48"/>
    </row>
    <row r="363" spans="1:1" s="45" customFormat="1" x14ac:dyDescent="0.35">
      <c r="A363" s="48"/>
    </row>
    <row r="364" spans="1:1" s="45" customFormat="1" x14ac:dyDescent="0.35">
      <c r="A364" s="48"/>
    </row>
    <row r="365" spans="1:1" s="45" customFormat="1" x14ac:dyDescent="0.35">
      <c r="A365" s="48"/>
    </row>
    <row r="366" spans="1:1" s="45" customFormat="1" x14ac:dyDescent="0.35">
      <c r="A366" s="48"/>
    </row>
    <row r="367" spans="1:1" s="45" customFormat="1" x14ac:dyDescent="0.35">
      <c r="A367" s="48"/>
    </row>
    <row r="368" spans="1:1" s="45" customFormat="1" x14ac:dyDescent="0.35">
      <c r="A368" s="48"/>
    </row>
    <row r="369" spans="1:1" s="45" customFormat="1" x14ac:dyDescent="0.35">
      <c r="A369" s="48"/>
    </row>
    <row r="370" spans="1:1" s="45" customFormat="1" x14ac:dyDescent="0.35">
      <c r="A370" s="48"/>
    </row>
    <row r="371" spans="1:1" s="45" customFormat="1" x14ac:dyDescent="0.35">
      <c r="A371" s="48"/>
    </row>
    <row r="372" spans="1:1" s="45" customFormat="1" x14ac:dyDescent="0.35">
      <c r="A372" s="48"/>
    </row>
    <row r="373" spans="1:1" s="45" customFormat="1" x14ac:dyDescent="0.35">
      <c r="A373" s="48"/>
    </row>
    <row r="374" spans="1:1" s="45" customFormat="1" x14ac:dyDescent="0.35">
      <c r="A374" s="48"/>
    </row>
    <row r="375" spans="1:1" s="45" customFormat="1" x14ac:dyDescent="0.35">
      <c r="A375" s="48"/>
    </row>
    <row r="376" spans="1:1" s="45" customFormat="1" x14ac:dyDescent="0.35">
      <c r="A376" s="48"/>
    </row>
    <row r="377" spans="1:1" s="45" customFormat="1" x14ac:dyDescent="0.35">
      <c r="A377" s="48"/>
    </row>
    <row r="378" spans="1:1" s="45" customFormat="1" x14ac:dyDescent="0.35">
      <c r="A378" s="48"/>
    </row>
    <row r="379" spans="1:1" s="45" customFormat="1" x14ac:dyDescent="0.35">
      <c r="A379" s="48"/>
    </row>
    <row r="380" spans="1:1" s="45" customFormat="1" x14ac:dyDescent="0.35">
      <c r="A380" s="48"/>
    </row>
    <row r="381" spans="1:1" s="45" customFormat="1" x14ac:dyDescent="0.35">
      <c r="A381" s="48"/>
    </row>
    <row r="382" spans="1:1" s="45" customFormat="1" x14ac:dyDescent="0.35">
      <c r="A382" s="48"/>
    </row>
    <row r="383" spans="1:1" s="45" customFormat="1" x14ac:dyDescent="0.35">
      <c r="A383" s="48"/>
    </row>
    <row r="384" spans="1:1" s="45" customFormat="1" x14ac:dyDescent="0.35">
      <c r="A384" s="48"/>
    </row>
    <row r="385" spans="1:1" s="45" customFormat="1" x14ac:dyDescent="0.35">
      <c r="A385" s="48"/>
    </row>
    <row r="386" spans="1:1" s="45" customFormat="1" x14ac:dyDescent="0.35">
      <c r="A386" s="48"/>
    </row>
    <row r="387" spans="1:1" s="45" customFormat="1" x14ac:dyDescent="0.35">
      <c r="A387" s="48"/>
    </row>
    <row r="388" spans="1:1" s="45" customFormat="1" x14ac:dyDescent="0.35">
      <c r="A388" s="48"/>
    </row>
    <row r="389" spans="1:1" s="45" customFormat="1" x14ac:dyDescent="0.35">
      <c r="A389" s="48"/>
    </row>
    <row r="390" spans="1:1" s="45" customFormat="1" x14ac:dyDescent="0.35">
      <c r="A390" s="48"/>
    </row>
    <row r="391" spans="1:1" s="45" customFormat="1" x14ac:dyDescent="0.35">
      <c r="A391" s="48"/>
    </row>
    <row r="392" spans="1:1" s="45" customFormat="1" x14ac:dyDescent="0.35">
      <c r="A392" s="48"/>
    </row>
    <row r="393" spans="1:1" s="45" customFormat="1" x14ac:dyDescent="0.35">
      <c r="A393" s="48"/>
    </row>
    <row r="394" spans="1:1" s="45" customFormat="1" x14ac:dyDescent="0.35">
      <c r="A394" s="48"/>
    </row>
    <row r="395" spans="1:1" s="45" customFormat="1" x14ac:dyDescent="0.35">
      <c r="A395" s="48"/>
    </row>
    <row r="396" spans="1:1" s="45" customFormat="1" x14ac:dyDescent="0.35">
      <c r="A396" s="48"/>
    </row>
    <row r="397" spans="1:1" s="45" customFormat="1" x14ac:dyDescent="0.35">
      <c r="A397" s="48"/>
    </row>
    <row r="398" spans="1:1" s="45" customFormat="1" x14ac:dyDescent="0.35">
      <c r="A398" s="48"/>
    </row>
    <row r="399" spans="1:1" s="45" customFormat="1" x14ac:dyDescent="0.35">
      <c r="A399" s="48"/>
    </row>
    <row r="400" spans="1:1" s="45" customFormat="1" x14ac:dyDescent="0.35">
      <c r="A400" s="48"/>
    </row>
    <row r="401" spans="1:1" s="45" customFormat="1" x14ac:dyDescent="0.35">
      <c r="A401" s="48"/>
    </row>
    <row r="402" spans="1:1" s="45" customFormat="1" x14ac:dyDescent="0.35">
      <c r="A402" s="48"/>
    </row>
    <row r="403" spans="1:1" s="45" customFormat="1" x14ac:dyDescent="0.35">
      <c r="A403" s="48"/>
    </row>
    <row r="404" spans="1:1" s="45" customFormat="1" x14ac:dyDescent="0.35">
      <c r="A404" s="48"/>
    </row>
    <row r="405" spans="1:1" s="45" customFormat="1" x14ac:dyDescent="0.35">
      <c r="A405" s="48"/>
    </row>
    <row r="406" spans="1:1" s="45" customFormat="1" x14ac:dyDescent="0.35">
      <c r="A406" s="48"/>
    </row>
    <row r="407" spans="1:1" s="45" customFormat="1" x14ac:dyDescent="0.35">
      <c r="A407" s="48"/>
    </row>
    <row r="408" spans="1:1" s="45" customFormat="1" x14ac:dyDescent="0.35">
      <c r="A408" s="48"/>
    </row>
    <row r="409" spans="1:1" s="45" customFormat="1" x14ac:dyDescent="0.35">
      <c r="A409" s="48"/>
    </row>
    <row r="410" spans="1:1" s="45" customFormat="1" x14ac:dyDescent="0.35">
      <c r="A410" s="48"/>
    </row>
    <row r="411" spans="1:1" s="45" customFormat="1" x14ac:dyDescent="0.35">
      <c r="A411" s="48"/>
    </row>
    <row r="412" spans="1:1" s="45" customFormat="1" x14ac:dyDescent="0.35">
      <c r="A412" s="48"/>
    </row>
    <row r="413" spans="1:1" s="45" customFormat="1" x14ac:dyDescent="0.35">
      <c r="A413" s="48"/>
    </row>
    <row r="414" spans="1:1" s="45" customFormat="1" x14ac:dyDescent="0.35">
      <c r="A414" s="48"/>
    </row>
    <row r="415" spans="1:1" s="45" customFormat="1" x14ac:dyDescent="0.35">
      <c r="A415" s="48"/>
    </row>
    <row r="416" spans="1:1" s="45" customFormat="1" x14ac:dyDescent="0.35">
      <c r="A416" s="48"/>
    </row>
    <row r="417" spans="1:1" s="45" customFormat="1" x14ac:dyDescent="0.35">
      <c r="A417" s="48"/>
    </row>
    <row r="418" spans="1:1" s="45" customFormat="1" x14ac:dyDescent="0.35">
      <c r="A418" s="48"/>
    </row>
    <row r="419" spans="1:1" s="45" customFormat="1" x14ac:dyDescent="0.35">
      <c r="A419" s="48"/>
    </row>
    <row r="420" spans="1:1" s="45" customFormat="1" x14ac:dyDescent="0.35">
      <c r="A420" s="48"/>
    </row>
    <row r="421" spans="1:1" s="45" customFormat="1" x14ac:dyDescent="0.35">
      <c r="A421" s="48"/>
    </row>
    <row r="422" spans="1:1" s="45" customFormat="1" x14ac:dyDescent="0.35">
      <c r="A422" s="48"/>
    </row>
    <row r="423" spans="1:1" s="45" customFormat="1" x14ac:dyDescent="0.35">
      <c r="A423" s="48"/>
    </row>
    <row r="424" spans="1:1" s="45" customFormat="1" x14ac:dyDescent="0.35">
      <c r="A424" s="48"/>
    </row>
    <row r="425" spans="1:1" s="45" customFormat="1" x14ac:dyDescent="0.35">
      <c r="A425" s="48"/>
    </row>
    <row r="426" spans="1:1" s="45" customFormat="1" x14ac:dyDescent="0.35">
      <c r="A426" s="48"/>
    </row>
    <row r="427" spans="1:1" s="45" customFormat="1" x14ac:dyDescent="0.35">
      <c r="A427" s="48"/>
    </row>
    <row r="428" spans="1:1" s="45" customFormat="1" x14ac:dyDescent="0.35">
      <c r="A428" s="48"/>
    </row>
    <row r="429" spans="1:1" s="45" customFormat="1" x14ac:dyDescent="0.35">
      <c r="A429" s="48"/>
    </row>
    <row r="430" spans="1:1" s="45" customFormat="1" x14ac:dyDescent="0.35">
      <c r="A430" s="48"/>
    </row>
    <row r="431" spans="1:1" s="45" customFormat="1" x14ac:dyDescent="0.35">
      <c r="A431" s="48"/>
    </row>
    <row r="432" spans="1:1" s="45" customFormat="1" x14ac:dyDescent="0.35">
      <c r="A432" s="48"/>
    </row>
    <row r="433" spans="1:1" s="45" customFormat="1" x14ac:dyDescent="0.35">
      <c r="A433" s="48"/>
    </row>
    <row r="434" spans="1:1" s="45" customFormat="1" x14ac:dyDescent="0.35">
      <c r="A434" s="48"/>
    </row>
    <row r="435" spans="1:1" s="45" customFormat="1" x14ac:dyDescent="0.35">
      <c r="A435" s="48"/>
    </row>
    <row r="436" spans="1:1" s="45" customFormat="1" x14ac:dyDescent="0.35">
      <c r="A436" s="48"/>
    </row>
    <row r="437" spans="1:1" s="45" customFormat="1" x14ac:dyDescent="0.35">
      <c r="A437" s="48"/>
    </row>
    <row r="438" spans="1:1" s="45" customFormat="1" x14ac:dyDescent="0.35">
      <c r="A438" s="48"/>
    </row>
    <row r="439" spans="1:1" s="45" customFormat="1" x14ac:dyDescent="0.35">
      <c r="A439" s="48"/>
    </row>
    <row r="440" spans="1:1" s="45" customFormat="1" x14ac:dyDescent="0.35">
      <c r="A440" s="48"/>
    </row>
    <row r="441" spans="1:1" s="45" customFormat="1" x14ac:dyDescent="0.35">
      <c r="A441" s="48"/>
    </row>
    <row r="442" spans="1:1" s="45" customFormat="1" x14ac:dyDescent="0.35">
      <c r="A442" s="48"/>
    </row>
    <row r="443" spans="1:1" s="45" customFormat="1" x14ac:dyDescent="0.35">
      <c r="A443" s="48"/>
    </row>
    <row r="444" spans="1:1" s="45" customFormat="1" x14ac:dyDescent="0.35">
      <c r="A444" s="48"/>
    </row>
    <row r="445" spans="1:1" s="45" customFormat="1" x14ac:dyDescent="0.35">
      <c r="A445" s="48"/>
    </row>
    <row r="446" spans="1:1" s="45" customFormat="1" x14ac:dyDescent="0.35">
      <c r="A446" s="48"/>
    </row>
    <row r="447" spans="1:1" s="45" customFormat="1" x14ac:dyDescent="0.35">
      <c r="A447" s="48"/>
    </row>
    <row r="448" spans="1:1" s="45" customFormat="1" x14ac:dyDescent="0.35">
      <c r="A448" s="48"/>
    </row>
    <row r="449" spans="1:1" s="45" customFormat="1" x14ac:dyDescent="0.35">
      <c r="A449" s="48"/>
    </row>
    <row r="450" spans="1:1" s="45" customFormat="1" x14ac:dyDescent="0.35">
      <c r="A450" s="48"/>
    </row>
    <row r="451" spans="1:1" s="45" customFormat="1" x14ac:dyDescent="0.35">
      <c r="A451" s="48"/>
    </row>
    <row r="452" spans="1:1" s="45" customFormat="1" x14ac:dyDescent="0.35">
      <c r="A452" s="48"/>
    </row>
    <row r="453" spans="1:1" s="45" customFormat="1" x14ac:dyDescent="0.35">
      <c r="A453" s="48"/>
    </row>
    <row r="454" spans="1:1" s="45" customFormat="1" x14ac:dyDescent="0.35">
      <c r="A454" s="48"/>
    </row>
    <row r="455" spans="1:1" s="45" customFormat="1" x14ac:dyDescent="0.35">
      <c r="A455" s="48"/>
    </row>
    <row r="456" spans="1:1" s="45" customFormat="1" x14ac:dyDescent="0.35">
      <c r="A456" s="48"/>
    </row>
    <row r="457" spans="1:1" s="45" customFormat="1" x14ac:dyDescent="0.35">
      <c r="A457" s="48"/>
    </row>
    <row r="458" spans="1:1" s="45" customFormat="1" x14ac:dyDescent="0.35">
      <c r="A458" s="48"/>
    </row>
    <row r="459" spans="1:1" s="45" customFormat="1" x14ac:dyDescent="0.35">
      <c r="A459" s="48"/>
    </row>
    <row r="460" spans="1:1" s="45" customFormat="1" x14ac:dyDescent="0.35">
      <c r="A460" s="48"/>
    </row>
    <row r="461" spans="1:1" s="45" customFormat="1" x14ac:dyDescent="0.35">
      <c r="A461" s="48"/>
    </row>
    <row r="462" spans="1:1" s="45" customFormat="1" x14ac:dyDescent="0.35">
      <c r="A462" s="48"/>
    </row>
    <row r="463" spans="1:1" s="45" customFormat="1" x14ac:dyDescent="0.35">
      <c r="A463" s="48"/>
    </row>
    <row r="464" spans="1:1" s="45" customFormat="1" x14ac:dyDescent="0.35">
      <c r="A464" s="48"/>
    </row>
    <row r="465" spans="1:1" s="45" customFormat="1" x14ac:dyDescent="0.35">
      <c r="A465" s="48"/>
    </row>
    <row r="466" spans="1:1" s="45" customFormat="1" x14ac:dyDescent="0.35">
      <c r="A466" s="48"/>
    </row>
    <row r="467" spans="1:1" s="45" customFormat="1" x14ac:dyDescent="0.35">
      <c r="A467" s="48"/>
    </row>
    <row r="468" spans="1:1" s="45" customFormat="1" x14ac:dyDescent="0.35">
      <c r="A468" s="48"/>
    </row>
    <row r="469" spans="1:1" s="45" customFormat="1" x14ac:dyDescent="0.35">
      <c r="A469" s="48"/>
    </row>
    <row r="470" spans="1:1" s="45" customFormat="1" x14ac:dyDescent="0.35">
      <c r="A470" s="48"/>
    </row>
    <row r="471" spans="1:1" s="45" customFormat="1" x14ac:dyDescent="0.35">
      <c r="A471" s="48"/>
    </row>
    <row r="472" spans="1:1" s="45" customFormat="1" x14ac:dyDescent="0.35">
      <c r="A472" s="48"/>
    </row>
    <row r="473" spans="1:1" s="45" customFormat="1" x14ac:dyDescent="0.35">
      <c r="A473" s="48"/>
    </row>
    <row r="474" spans="1:1" s="45" customFormat="1" x14ac:dyDescent="0.35">
      <c r="A474" s="48"/>
    </row>
    <row r="475" spans="1:1" s="45" customFormat="1" x14ac:dyDescent="0.35">
      <c r="A475" s="48"/>
    </row>
    <row r="476" spans="1:1" s="45" customFormat="1" x14ac:dyDescent="0.35">
      <c r="A476" s="48"/>
    </row>
    <row r="477" spans="1:1" s="45" customFormat="1" x14ac:dyDescent="0.35">
      <c r="A477" s="48"/>
    </row>
    <row r="478" spans="1:1" s="45" customFormat="1" x14ac:dyDescent="0.35">
      <c r="A478" s="48"/>
    </row>
    <row r="479" spans="1:1" s="45" customFormat="1" x14ac:dyDescent="0.35">
      <c r="A479" s="48"/>
    </row>
    <row r="480" spans="1:1" s="45" customFormat="1" x14ac:dyDescent="0.35">
      <c r="A480" s="48"/>
    </row>
    <row r="481" spans="1:1" s="45" customFormat="1" x14ac:dyDescent="0.35">
      <c r="A481" s="48"/>
    </row>
    <row r="482" spans="1:1" s="45" customFormat="1" x14ac:dyDescent="0.35">
      <c r="A482" s="48"/>
    </row>
    <row r="483" spans="1:1" s="45" customFormat="1" x14ac:dyDescent="0.35">
      <c r="A483" s="48"/>
    </row>
    <row r="484" spans="1:1" s="45" customFormat="1" x14ac:dyDescent="0.35">
      <c r="A484" s="48"/>
    </row>
    <row r="485" spans="1:1" s="45" customFormat="1" x14ac:dyDescent="0.35">
      <c r="A485" s="48"/>
    </row>
    <row r="486" spans="1:1" s="45" customFormat="1" x14ac:dyDescent="0.35">
      <c r="A486" s="48"/>
    </row>
    <row r="487" spans="1:1" s="45" customFormat="1" x14ac:dyDescent="0.35">
      <c r="A487" s="48"/>
    </row>
    <row r="488" spans="1:1" s="45" customFormat="1" x14ac:dyDescent="0.35">
      <c r="A488" s="48"/>
    </row>
    <row r="489" spans="1:1" s="45" customFormat="1" x14ac:dyDescent="0.35">
      <c r="A489" s="48"/>
    </row>
    <row r="490" spans="1:1" s="45" customFormat="1" x14ac:dyDescent="0.35">
      <c r="A490" s="48"/>
    </row>
    <row r="491" spans="1:1" s="45" customFormat="1" x14ac:dyDescent="0.35">
      <c r="A491" s="48"/>
    </row>
    <row r="492" spans="1:1" s="45" customFormat="1" x14ac:dyDescent="0.35">
      <c r="A492" s="48"/>
    </row>
    <row r="493" spans="1:1" s="45" customFormat="1" x14ac:dyDescent="0.35">
      <c r="A493" s="48"/>
    </row>
    <row r="494" spans="1:1" s="45" customFormat="1" x14ac:dyDescent="0.35">
      <c r="A494" s="48"/>
    </row>
    <row r="495" spans="1:1" s="45" customFormat="1" x14ac:dyDescent="0.35">
      <c r="A495" s="48"/>
    </row>
    <row r="496" spans="1:1" s="45" customFormat="1" x14ac:dyDescent="0.35">
      <c r="A496" s="48"/>
    </row>
    <row r="497" spans="1:1" s="45" customFormat="1" x14ac:dyDescent="0.35">
      <c r="A497" s="48"/>
    </row>
    <row r="498" spans="1:1" s="45" customFormat="1" x14ac:dyDescent="0.35">
      <c r="A498" s="48"/>
    </row>
    <row r="499" spans="1:1" s="45" customFormat="1" x14ac:dyDescent="0.35">
      <c r="A499" s="48"/>
    </row>
    <row r="500" spans="1:1" s="45" customFormat="1" x14ac:dyDescent="0.35">
      <c r="A500" s="48"/>
    </row>
    <row r="501" spans="1:1" s="45" customFormat="1" x14ac:dyDescent="0.35">
      <c r="A501" s="48"/>
    </row>
    <row r="502" spans="1:1" s="45" customFormat="1" x14ac:dyDescent="0.35">
      <c r="A502" s="48"/>
    </row>
    <row r="503" spans="1:1" s="45" customFormat="1" x14ac:dyDescent="0.35">
      <c r="A503" s="48"/>
    </row>
    <row r="504" spans="1:1" s="45" customFormat="1" x14ac:dyDescent="0.35">
      <c r="A504" s="48"/>
    </row>
    <row r="505" spans="1:1" s="45" customFormat="1" x14ac:dyDescent="0.35">
      <c r="A505" s="48"/>
    </row>
    <row r="506" spans="1:1" s="45" customFormat="1" x14ac:dyDescent="0.35">
      <c r="A506" s="48"/>
    </row>
    <row r="507" spans="1:1" s="45" customFormat="1" x14ac:dyDescent="0.35">
      <c r="A507" s="48"/>
    </row>
    <row r="508" spans="1:1" s="45" customFormat="1" x14ac:dyDescent="0.35">
      <c r="A508" s="48"/>
    </row>
    <row r="509" spans="1:1" s="45" customFormat="1" x14ac:dyDescent="0.35">
      <c r="A509" s="48"/>
    </row>
    <row r="510" spans="1:1" s="45" customFormat="1" x14ac:dyDescent="0.35">
      <c r="A510" s="48"/>
    </row>
    <row r="511" spans="1:1" s="45" customFormat="1" x14ac:dyDescent="0.35">
      <c r="A511" s="48"/>
    </row>
    <row r="512" spans="1:1" s="45" customFormat="1" x14ac:dyDescent="0.35">
      <c r="A512" s="48"/>
    </row>
    <row r="513" spans="1:1" s="45" customFormat="1" x14ac:dyDescent="0.35">
      <c r="A513" s="48"/>
    </row>
    <row r="514" spans="1:1" s="45" customFormat="1" x14ac:dyDescent="0.35">
      <c r="A514" s="48"/>
    </row>
    <row r="515" spans="1:1" s="45" customFormat="1" x14ac:dyDescent="0.35">
      <c r="A515" s="48"/>
    </row>
    <row r="516" spans="1:1" s="45" customFormat="1" x14ac:dyDescent="0.35">
      <c r="A516" s="48"/>
    </row>
    <row r="517" spans="1:1" s="45" customFormat="1" x14ac:dyDescent="0.35">
      <c r="A517" s="48"/>
    </row>
    <row r="518" spans="1:1" s="45" customFormat="1" x14ac:dyDescent="0.35">
      <c r="A518" s="48"/>
    </row>
    <row r="519" spans="1:1" s="45" customFormat="1" x14ac:dyDescent="0.35">
      <c r="A519" s="48"/>
    </row>
    <row r="520" spans="1:1" s="45" customFormat="1" x14ac:dyDescent="0.35">
      <c r="A520" s="48"/>
    </row>
    <row r="521" spans="1:1" s="45" customFormat="1" x14ac:dyDescent="0.35">
      <c r="A521" s="48"/>
    </row>
    <row r="522" spans="1:1" s="45" customFormat="1" x14ac:dyDescent="0.35">
      <c r="A522" s="48"/>
    </row>
    <row r="523" spans="1:1" s="45" customFormat="1" x14ac:dyDescent="0.35">
      <c r="A523" s="48"/>
    </row>
    <row r="524" spans="1:1" s="45" customFormat="1" x14ac:dyDescent="0.35">
      <c r="A524" s="48"/>
    </row>
    <row r="525" spans="1:1" s="45" customFormat="1" x14ac:dyDescent="0.35">
      <c r="A525" s="48"/>
    </row>
    <row r="526" spans="1:1" s="45" customFormat="1" x14ac:dyDescent="0.35">
      <c r="A526" s="48"/>
    </row>
    <row r="527" spans="1:1" s="45" customFormat="1" x14ac:dyDescent="0.35">
      <c r="A527" s="48"/>
    </row>
    <row r="528" spans="1:1" s="45" customFormat="1" x14ac:dyDescent="0.35">
      <c r="A528" s="48"/>
    </row>
    <row r="529" spans="1:1" s="45" customFormat="1" x14ac:dyDescent="0.35">
      <c r="A529" s="48"/>
    </row>
    <row r="530" spans="1:1" s="45" customFormat="1" x14ac:dyDescent="0.35">
      <c r="A530" s="48"/>
    </row>
    <row r="531" spans="1:1" s="45" customFormat="1" x14ac:dyDescent="0.35">
      <c r="A531" s="48"/>
    </row>
    <row r="532" spans="1:1" s="45" customFormat="1" x14ac:dyDescent="0.35">
      <c r="A532" s="48"/>
    </row>
    <row r="533" spans="1:1" s="45" customFormat="1" x14ac:dyDescent="0.35">
      <c r="A533" s="48"/>
    </row>
    <row r="534" spans="1:1" s="45" customFormat="1" x14ac:dyDescent="0.35">
      <c r="A534" s="48"/>
    </row>
    <row r="535" spans="1:1" s="45" customFormat="1" x14ac:dyDescent="0.35">
      <c r="A535" s="48"/>
    </row>
    <row r="536" spans="1:1" s="45" customFormat="1" x14ac:dyDescent="0.35">
      <c r="A536" s="48"/>
    </row>
    <row r="537" spans="1:1" s="45" customFormat="1" x14ac:dyDescent="0.35">
      <c r="A537" s="48"/>
    </row>
    <row r="538" spans="1:1" s="45" customFormat="1" x14ac:dyDescent="0.35">
      <c r="A538" s="48"/>
    </row>
    <row r="539" spans="1:1" s="45" customFormat="1" x14ac:dyDescent="0.35">
      <c r="A539" s="48"/>
    </row>
    <row r="540" spans="1:1" s="45" customFormat="1" x14ac:dyDescent="0.35">
      <c r="A540" s="48"/>
    </row>
    <row r="541" spans="1:1" s="45" customFormat="1" x14ac:dyDescent="0.35">
      <c r="A541" s="48"/>
    </row>
    <row r="542" spans="1:1" s="45" customFormat="1" x14ac:dyDescent="0.35">
      <c r="A542" s="48"/>
    </row>
    <row r="543" spans="1:1" s="45" customFormat="1" x14ac:dyDescent="0.35">
      <c r="A543" s="48"/>
    </row>
    <row r="544" spans="1:1" s="45" customFormat="1" x14ac:dyDescent="0.35">
      <c r="A544" s="48"/>
    </row>
    <row r="545" spans="1:1" s="45" customFormat="1" x14ac:dyDescent="0.35">
      <c r="A545" s="48"/>
    </row>
    <row r="546" spans="1:1" s="45" customFormat="1" x14ac:dyDescent="0.35">
      <c r="A546" s="48"/>
    </row>
    <row r="547" spans="1:1" s="45" customFormat="1" x14ac:dyDescent="0.35">
      <c r="A547" s="48"/>
    </row>
    <row r="548" spans="1:1" s="45" customFormat="1" x14ac:dyDescent="0.35">
      <c r="A548" s="48"/>
    </row>
    <row r="549" spans="1:1" s="45" customFormat="1" x14ac:dyDescent="0.35">
      <c r="A549" s="48"/>
    </row>
    <row r="550" spans="1:1" s="45" customFormat="1" x14ac:dyDescent="0.35">
      <c r="A550" s="48"/>
    </row>
    <row r="551" spans="1:1" s="45" customFormat="1" x14ac:dyDescent="0.35">
      <c r="A551" s="48"/>
    </row>
    <row r="552" spans="1:1" s="45" customFormat="1" x14ac:dyDescent="0.35">
      <c r="A552" s="48"/>
    </row>
    <row r="553" spans="1:1" s="45" customFormat="1" x14ac:dyDescent="0.35">
      <c r="A553" s="48"/>
    </row>
    <row r="554" spans="1:1" s="45" customFormat="1" x14ac:dyDescent="0.35">
      <c r="A554" s="48"/>
    </row>
    <row r="555" spans="1:1" s="45" customFormat="1" x14ac:dyDescent="0.35">
      <c r="A555" s="48"/>
    </row>
    <row r="556" spans="1:1" s="45" customFormat="1" x14ac:dyDescent="0.35">
      <c r="A556" s="48"/>
    </row>
    <row r="557" spans="1:1" s="45" customFormat="1" x14ac:dyDescent="0.35">
      <c r="A557" s="48"/>
    </row>
    <row r="558" spans="1:1" s="45" customFormat="1" x14ac:dyDescent="0.35">
      <c r="A558" s="48"/>
    </row>
    <row r="559" spans="1:1" s="45" customFormat="1" x14ac:dyDescent="0.35">
      <c r="A559" s="48"/>
    </row>
    <row r="560" spans="1:1" s="45" customFormat="1" x14ac:dyDescent="0.35">
      <c r="A560" s="48"/>
    </row>
    <row r="561" spans="1:1" s="45" customFormat="1" x14ac:dyDescent="0.35">
      <c r="A561" s="48"/>
    </row>
    <row r="562" spans="1:1" s="45" customFormat="1" x14ac:dyDescent="0.35">
      <c r="A562" s="48"/>
    </row>
    <row r="563" spans="1:1" s="45" customFormat="1" x14ac:dyDescent="0.35">
      <c r="A563" s="48"/>
    </row>
    <row r="564" spans="1:1" s="45" customFormat="1" x14ac:dyDescent="0.35">
      <c r="A564" s="48"/>
    </row>
    <row r="565" spans="1:1" s="45" customFormat="1" x14ac:dyDescent="0.35">
      <c r="A565" s="48"/>
    </row>
    <row r="566" spans="1:1" s="45" customFormat="1" x14ac:dyDescent="0.35">
      <c r="A566" s="48"/>
    </row>
    <row r="567" spans="1:1" s="45" customFormat="1" x14ac:dyDescent="0.35">
      <c r="A567" s="48"/>
    </row>
    <row r="568" spans="1:1" s="45" customFormat="1" x14ac:dyDescent="0.35">
      <c r="A568" s="48"/>
    </row>
    <row r="569" spans="1:1" s="45" customFormat="1" x14ac:dyDescent="0.35">
      <c r="A569" s="48"/>
    </row>
    <row r="570" spans="1:1" s="45" customFormat="1" x14ac:dyDescent="0.35">
      <c r="A570" s="48"/>
    </row>
    <row r="571" spans="1:1" s="45" customFormat="1" x14ac:dyDescent="0.35">
      <c r="A571" s="48"/>
    </row>
    <row r="572" spans="1:1" s="45" customFormat="1" x14ac:dyDescent="0.35">
      <c r="A572" s="48"/>
    </row>
    <row r="573" spans="1:1" s="45" customFormat="1" x14ac:dyDescent="0.35">
      <c r="A573" s="48"/>
    </row>
    <row r="574" spans="1:1" s="45" customFormat="1" x14ac:dyDescent="0.35">
      <c r="A574" s="48"/>
    </row>
    <row r="575" spans="1:1" s="45" customFormat="1" x14ac:dyDescent="0.35">
      <c r="A575" s="48"/>
    </row>
    <row r="576" spans="1:1" s="45" customFormat="1" x14ac:dyDescent="0.35">
      <c r="A576" s="48"/>
    </row>
    <row r="577" spans="1:1" s="45" customFormat="1" x14ac:dyDescent="0.35">
      <c r="A577" s="48"/>
    </row>
    <row r="578" spans="1:1" s="45" customFormat="1" x14ac:dyDescent="0.35">
      <c r="A578" s="48"/>
    </row>
    <row r="579" spans="1:1" s="45" customFormat="1" x14ac:dyDescent="0.35">
      <c r="A579" s="48"/>
    </row>
    <row r="580" spans="1:1" s="45" customFormat="1" x14ac:dyDescent="0.35">
      <c r="A580" s="48"/>
    </row>
    <row r="581" spans="1:1" s="45" customFormat="1" x14ac:dyDescent="0.35">
      <c r="A581" s="48"/>
    </row>
    <row r="582" spans="1:1" s="45" customFormat="1" x14ac:dyDescent="0.35">
      <c r="A582" s="48"/>
    </row>
    <row r="583" spans="1:1" s="45" customFormat="1" x14ac:dyDescent="0.35">
      <c r="A583" s="48"/>
    </row>
    <row r="584" spans="1:1" s="45" customFormat="1" x14ac:dyDescent="0.35">
      <c r="A584" s="48"/>
    </row>
    <row r="585" spans="1:1" s="45" customFormat="1" x14ac:dyDescent="0.35">
      <c r="A585" s="48"/>
    </row>
    <row r="586" spans="1:1" s="45" customFormat="1" x14ac:dyDescent="0.35">
      <c r="A586" s="48"/>
    </row>
    <row r="587" spans="1:1" s="45" customFormat="1" x14ac:dyDescent="0.35">
      <c r="A587" s="48"/>
    </row>
    <row r="588" spans="1:1" s="45" customFormat="1" x14ac:dyDescent="0.35">
      <c r="A588" s="48"/>
    </row>
    <row r="589" spans="1:1" s="45" customFormat="1" x14ac:dyDescent="0.35">
      <c r="A589" s="48"/>
    </row>
    <row r="590" spans="1:1" s="45" customFormat="1" x14ac:dyDescent="0.35">
      <c r="A590" s="48"/>
    </row>
    <row r="591" spans="1:1" s="45" customFormat="1" x14ac:dyDescent="0.35">
      <c r="A591" s="48"/>
    </row>
    <row r="592" spans="1:1" s="45" customFormat="1" x14ac:dyDescent="0.35">
      <c r="A592" s="48"/>
    </row>
    <row r="593" spans="1:1" s="45" customFormat="1" x14ac:dyDescent="0.35">
      <c r="A593" s="48"/>
    </row>
    <row r="594" spans="1:1" s="45" customFormat="1" x14ac:dyDescent="0.35">
      <c r="A594" s="48"/>
    </row>
    <row r="595" spans="1:1" s="45" customFormat="1" x14ac:dyDescent="0.35">
      <c r="A595" s="48"/>
    </row>
    <row r="596" spans="1:1" s="45" customFormat="1" x14ac:dyDescent="0.35">
      <c r="A596" s="48"/>
    </row>
    <row r="597" spans="1:1" s="45" customFormat="1" x14ac:dyDescent="0.35">
      <c r="A597" s="48"/>
    </row>
    <row r="598" spans="1:1" s="45" customFormat="1" x14ac:dyDescent="0.35">
      <c r="A598" s="48"/>
    </row>
    <row r="599" spans="1:1" s="45" customFormat="1" x14ac:dyDescent="0.35">
      <c r="A599" s="48"/>
    </row>
    <row r="600" spans="1:1" s="45" customFormat="1" x14ac:dyDescent="0.35">
      <c r="A600" s="48"/>
    </row>
    <row r="601" spans="1:1" s="45" customFormat="1" x14ac:dyDescent="0.35">
      <c r="A601" s="48"/>
    </row>
    <row r="602" spans="1:1" s="45" customFormat="1" x14ac:dyDescent="0.35">
      <c r="A602" s="48"/>
    </row>
    <row r="603" spans="1:1" s="45" customFormat="1" x14ac:dyDescent="0.35">
      <c r="A603" s="48"/>
    </row>
    <row r="604" spans="1:1" s="45" customFormat="1" x14ac:dyDescent="0.35">
      <c r="A604" s="48"/>
    </row>
    <row r="605" spans="1:1" s="45" customFormat="1" x14ac:dyDescent="0.35">
      <c r="A605" s="48"/>
    </row>
    <row r="606" spans="1:1" s="45" customFormat="1" x14ac:dyDescent="0.35">
      <c r="A606" s="48"/>
    </row>
    <row r="607" spans="1:1" s="45" customFormat="1" x14ac:dyDescent="0.35">
      <c r="A607" s="48"/>
    </row>
    <row r="608" spans="1:1" s="45" customFormat="1" x14ac:dyDescent="0.35">
      <c r="A608" s="48"/>
    </row>
    <row r="609" spans="1:1" s="45" customFormat="1" x14ac:dyDescent="0.35">
      <c r="A609" s="48"/>
    </row>
    <row r="610" spans="1:1" s="45" customFormat="1" x14ac:dyDescent="0.35">
      <c r="A610" s="48"/>
    </row>
    <row r="611" spans="1:1" s="45" customFormat="1" x14ac:dyDescent="0.35">
      <c r="A611" s="48"/>
    </row>
    <row r="612" spans="1:1" s="45" customFormat="1" x14ac:dyDescent="0.35">
      <c r="A612" s="48"/>
    </row>
    <row r="613" spans="1:1" s="45" customFormat="1" x14ac:dyDescent="0.35">
      <c r="A613" s="48"/>
    </row>
    <row r="614" spans="1:1" s="45" customFormat="1" x14ac:dyDescent="0.35">
      <c r="A614" s="48"/>
    </row>
    <row r="615" spans="1:1" s="45" customFormat="1" x14ac:dyDescent="0.35">
      <c r="A615" s="48"/>
    </row>
    <row r="616" spans="1:1" s="45" customFormat="1" x14ac:dyDescent="0.35">
      <c r="A616" s="48"/>
    </row>
    <row r="617" spans="1:1" s="45" customFormat="1" x14ac:dyDescent="0.35">
      <c r="A617" s="48"/>
    </row>
    <row r="618" spans="1:1" s="45" customFormat="1" x14ac:dyDescent="0.35">
      <c r="A618" s="48"/>
    </row>
    <row r="619" spans="1:1" s="45" customFormat="1" x14ac:dyDescent="0.35">
      <c r="A619" s="48"/>
    </row>
    <row r="620" spans="1:1" s="45" customFormat="1" x14ac:dyDescent="0.35">
      <c r="A620" s="48"/>
    </row>
    <row r="621" spans="1:1" s="45" customFormat="1" x14ac:dyDescent="0.35">
      <c r="A621" s="48"/>
    </row>
    <row r="622" spans="1:1" s="45" customFormat="1" x14ac:dyDescent="0.35">
      <c r="A622" s="48"/>
    </row>
    <row r="623" spans="1:1" s="45" customFormat="1" x14ac:dyDescent="0.35">
      <c r="A623" s="48"/>
    </row>
    <row r="624" spans="1:1" s="45" customFormat="1" x14ac:dyDescent="0.35">
      <c r="A624" s="48"/>
    </row>
    <row r="625" spans="1:1" s="45" customFormat="1" x14ac:dyDescent="0.35">
      <c r="A625" s="48"/>
    </row>
    <row r="626" spans="1:1" s="45" customFormat="1" x14ac:dyDescent="0.35">
      <c r="A626" s="48"/>
    </row>
    <row r="627" spans="1:1" s="45" customFormat="1" x14ac:dyDescent="0.35">
      <c r="A627" s="48"/>
    </row>
    <row r="628" spans="1:1" s="45" customFormat="1" x14ac:dyDescent="0.35">
      <c r="A628" s="48"/>
    </row>
    <row r="629" spans="1:1" s="45" customFormat="1" x14ac:dyDescent="0.35">
      <c r="A629" s="48"/>
    </row>
    <row r="630" spans="1:1" s="45" customFormat="1" x14ac:dyDescent="0.35">
      <c r="A630" s="48"/>
    </row>
    <row r="631" spans="1:1" s="45" customFormat="1" x14ac:dyDescent="0.35">
      <c r="A631" s="48"/>
    </row>
    <row r="632" spans="1:1" s="45" customFormat="1" x14ac:dyDescent="0.35">
      <c r="A632" s="48"/>
    </row>
    <row r="633" spans="1:1" s="45" customFormat="1" x14ac:dyDescent="0.35">
      <c r="A633" s="48"/>
    </row>
    <row r="634" spans="1:1" s="45" customFormat="1" x14ac:dyDescent="0.35">
      <c r="A634" s="48"/>
    </row>
    <row r="635" spans="1:1" s="45" customFormat="1" x14ac:dyDescent="0.35">
      <c r="A635" s="48"/>
    </row>
    <row r="636" spans="1:1" s="45" customFormat="1" x14ac:dyDescent="0.35">
      <c r="A636" s="48"/>
    </row>
    <row r="637" spans="1:1" s="45" customFormat="1" x14ac:dyDescent="0.35">
      <c r="A637" s="48"/>
    </row>
    <row r="638" spans="1:1" s="45" customFormat="1" x14ac:dyDescent="0.35">
      <c r="A638" s="48"/>
    </row>
    <row r="639" spans="1:1" s="45" customFormat="1" x14ac:dyDescent="0.35">
      <c r="A639" s="48"/>
    </row>
    <row r="640" spans="1:1" s="45" customFormat="1" x14ac:dyDescent="0.35">
      <c r="A640" s="48"/>
    </row>
    <row r="641" spans="1:1" s="45" customFormat="1" x14ac:dyDescent="0.35">
      <c r="A641" s="48"/>
    </row>
    <row r="642" spans="1:1" s="45" customFormat="1" x14ac:dyDescent="0.35">
      <c r="A642" s="48"/>
    </row>
    <row r="643" spans="1:1" s="45" customFormat="1" x14ac:dyDescent="0.35">
      <c r="A643" s="48"/>
    </row>
    <row r="644" spans="1:1" s="45" customFormat="1" x14ac:dyDescent="0.35">
      <c r="A644" s="48"/>
    </row>
    <row r="645" spans="1:1" s="45" customFormat="1" x14ac:dyDescent="0.35">
      <c r="A645" s="48"/>
    </row>
    <row r="646" spans="1:1" s="45" customFormat="1" x14ac:dyDescent="0.35">
      <c r="A646" s="48"/>
    </row>
    <row r="647" spans="1:1" s="45" customFormat="1" x14ac:dyDescent="0.35">
      <c r="A647" s="48"/>
    </row>
    <row r="648" spans="1:1" s="45" customFormat="1" x14ac:dyDescent="0.35">
      <c r="A648" s="48"/>
    </row>
    <row r="649" spans="1:1" s="45" customFormat="1" x14ac:dyDescent="0.35">
      <c r="A649" s="48"/>
    </row>
    <row r="650" spans="1:1" s="45" customFormat="1" x14ac:dyDescent="0.35">
      <c r="A650" s="48"/>
    </row>
    <row r="651" spans="1:1" s="45" customFormat="1" x14ac:dyDescent="0.35">
      <c r="A651" s="48"/>
    </row>
    <row r="652" spans="1:1" s="45" customFormat="1" x14ac:dyDescent="0.35">
      <c r="A652" s="48"/>
    </row>
    <row r="653" spans="1:1" s="45" customFormat="1" x14ac:dyDescent="0.35">
      <c r="A653" s="48"/>
    </row>
    <row r="654" spans="1:1" s="45" customFormat="1" x14ac:dyDescent="0.35">
      <c r="A654" s="48"/>
    </row>
    <row r="655" spans="1:1" s="45" customFormat="1" x14ac:dyDescent="0.35">
      <c r="A655" s="48"/>
    </row>
    <row r="656" spans="1:1" s="45" customFormat="1" x14ac:dyDescent="0.35">
      <c r="A656" s="48"/>
    </row>
    <row r="657" spans="1:1" s="45" customFormat="1" x14ac:dyDescent="0.35">
      <c r="A657" s="48"/>
    </row>
    <row r="658" spans="1:1" s="45" customFormat="1" x14ac:dyDescent="0.35">
      <c r="A658" s="48"/>
    </row>
    <row r="659" spans="1:1" s="45" customFormat="1" x14ac:dyDescent="0.35">
      <c r="A659" s="48"/>
    </row>
    <row r="660" spans="1:1" s="45" customFormat="1" x14ac:dyDescent="0.35">
      <c r="A660" s="48"/>
    </row>
    <row r="661" spans="1:1" s="45" customFormat="1" x14ac:dyDescent="0.35">
      <c r="A661" s="48"/>
    </row>
    <row r="662" spans="1:1" s="45" customFormat="1" x14ac:dyDescent="0.35">
      <c r="A662" s="48"/>
    </row>
    <row r="663" spans="1:1" s="45" customFormat="1" x14ac:dyDescent="0.35">
      <c r="A663" s="48"/>
    </row>
    <row r="664" spans="1:1" s="45" customFormat="1" x14ac:dyDescent="0.35">
      <c r="A664" s="48"/>
    </row>
    <row r="665" spans="1:1" s="45" customFormat="1" x14ac:dyDescent="0.35">
      <c r="A665" s="48"/>
    </row>
    <row r="666" spans="1:1" s="45" customFormat="1" x14ac:dyDescent="0.35">
      <c r="A666" s="48"/>
    </row>
    <row r="667" spans="1:1" s="45" customFormat="1" x14ac:dyDescent="0.35">
      <c r="A667" s="48"/>
    </row>
    <row r="668" spans="1:1" s="45" customFormat="1" x14ac:dyDescent="0.35">
      <c r="A668" s="48"/>
    </row>
    <row r="669" spans="1:1" s="45" customFormat="1" x14ac:dyDescent="0.35">
      <c r="A669" s="48"/>
    </row>
    <row r="670" spans="1:1" s="45" customFormat="1" x14ac:dyDescent="0.35">
      <c r="A670" s="48"/>
    </row>
    <row r="671" spans="1:1" s="45" customFormat="1" x14ac:dyDescent="0.35">
      <c r="A671" s="48"/>
    </row>
    <row r="672" spans="1:1" s="45" customFormat="1" x14ac:dyDescent="0.35">
      <c r="A672" s="48"/>
    </row>
    <row r="673" spans="1:1" s="45" customFormat="1" x14ac:dyDescent="0.35">
      <c r="A673" s="48"/>
    </row>
    <row r="674" spans="1:1" s="45" customFormat="1" x14ac:dyDescent="0.35">
      <c r="A674" s="48"/>
    </row>
    <row r="675" spans="1:1" s="45" customFormat="1" x14ac:dyDescent="0.35">
      <c r="A675" s="48"/>
    </row>
    <row r="676" spans="1:1" s="45" customFormat="1" x14ac:dyDescent="0.35">
      <c r="A676" s="48"/>
    </row>
    <row r="677" spans="1:1" s="45" customFormat="1" x14ac:dyDescent="0.35">
      <c r="A677" s="48"/>
    </row>
    <row r="678" spans="1:1" s="45" customFormat="1" x14ac:dyDescent="0.35">
      <c r="A678" s="48"/>
    </row>
    <row r="679" spans="1:1" s="45" customFormat="1" x14ac:dyDescent="0.35">
      <c r="A679" s="48"/>
    </row>
    <row r="680" spans="1:1" s="45" customFormat="1" x14ac:dyDescent="0.35">
      <c r="A680" s="48"/>
    </row>
    <row r="681" spans="1:1" s="45" customFormat="1" x14ac:dyDescent="0.35">
      <c r="A681" s="48"/>
    </row>
    <row r="682" spans="1:1" s="45" customFormat="1" x14ac:dyDescent="0.35">
      <c r="A682" s="48"/>
    </row>
    <row r="683" spans="1:1" s="45" customFormat="1" x14ac:dyDescent="0.35">
      <c r="A683" s="48"/>
    </row>
    <row r="684" spans="1:1" s="45" customFormat="1" x14ac:dyDescent="0.35">
      <c r="A684" s="48"/>
    </row>
    <row r="685" spans="1:1" s="45" customFormat="1" x14ac:dyDescent="0.35">
      <c r="A685" s="48"/>
    </row>
    <row r="686" spans="1:1" s="45" customFormat="1" x14ac:dyDescent="0.35">
      <c r="A686" s="48"/>
    </row>
    <row r="687" spans="1:1" s="45" customFormat="1" x14ac:dyDescent="0.35">
      <c r="A687" s="48"/>
    </row>
    <row r="688" spans="1:1" s="45" customFormat="1" x14ac:dyDescent="0.35">
      <c r="A688" s="48"/>
    </row>
    <row r="689" spans="1:1" s="45" customFormat="1" x14ac:dyDescent="0.35">
      <c r="A689" s="48"/>
    </row>
    <row r="690" spans="1:1" s="45" customFormat="1" x14ac:dyDescent="0.35">
      <c r="A690" s="48"/>
    </row>
    <row r="691" spans="1:1" s="45" customFormat="1" x14ac:dyDescent="0.35">
      <c r="A691" s="48"/>
    </row>
    <row r="692" spans="1:1" s="45" customFormat="1" x14ac:dyDescent="0.35">
      <c r="A692" s="48"/>
    </row>
    <row r="693" spans="1:1" s="45" customFormat="1" x14ac:dyDescent="0.35">
      <c r="A693" s="48"/>
    </row>
    <row r="694" spans="1:1" s="45" customFormat="1" x14ac:dyDescent="0.35">
      <c r="A694" s="48"/>
    </row>
    <row r="695" spans="1:1" s="45" customFormat="1" x14ac:dyDescent="0.35">
      <c r="A695" s="48"/>
    </row>
    <row r="696" spans="1:1" s="45" customFormat="1" x14ac:dyDescent="0.35">
      <c r="A696" s="48"/>
    </row>
    <row r="697" spans="1:1" s="45" customFormat="1" x14ac:dyDescent="0.35">
      <c r="A697" s="48"/>
    </row>
    <row r="698" spans="1:1" s="45" customFormat="1" x14ac:dyDescent="0.35">
      <c r="A698" s="48"/>
    </row>
    <row r="699" spans="1:1" s="45" customFormat="1" x14ac:dyDescent="0.35">
      <c r="A699" s="48"/>
    </row>
    <row r="700" spans="1:1" s="45" customFormat="1" x14ac:dyDescent="0.35">
      <c r="A700" s="48"/>
    </row>
    <row r="701" spans="1:1" s="45" customFormat="1" x14ac:dyDescent="0.35">
      <c r="A701" s="48"/>
    </row>
    <row r="702" spans="1:1" s="45" customFormat="1" x14ac:dyDescent="0.35">
      <c r="A702" s="48"/>
    </row>
    <row r="703" spans="1:1" s="45" customFormat="1" x14ac:dyDescent="0.35">
      <c r="A703" s="48"/>
    </row>
    <row r="704" spans="1:1" s="45" customFormat="1" x14ac:dyDescent="0.35">
      <c r="A704" s="48"/>
    </row>
    <row r="705" spans="1:1" s="45" customFormat="1" x14ac:dyDescent="0.35">
      <c r="A705" s="48"/>
    </row>
    <row r="706" spans="1:1" s="45" customFormat="1" x14ac:dyDescent="0.35">
      <c r="A706" s="48"/>
    </row>
    <row r="707" spans="1:1" s="45" customFormat="1" x14ac:dyDescent="0.35">
      <c r="A707" s="48"/>
    </row>
    <row r="708" spans="1:1" s="45" customFormat="1" x14ac:dyDescent="0.35">
      <c r="A708" s="48"/>
    </row>
    <row r="709" spans="1:1" s="45" customFormat="1" x14ac:dyDescent="0.35">
      <c r="A709" s="48"/>
    </row>
    <row r="710" spans="1:1" s="45" customFormat="1" x14ac:dyDescent="0.35">
      <c r="A710" s="48"/>
    </row>
    <row r="711" spans="1:1" s="45" customFormat="1" x14ac:dyDescent="0.35">
      <c r="A711" s="48"/>
    </row>
    <row r="712" spans="1:1" s="45" customFormat="1" x14ac:dyDescent="0.35">
      <c r="A712" s="48"/>
    </row>
    <row r="713" spans="1:1" s="45" customFormat="1" x14ac:dyDescent="0.35">
      <c r="A713" s="48"/>
    </row>
    <row r="714" spans="1:1" s="45" customFormat="1" x14ac:dyDescent="0.35">
      <c r="A714" s="48"/>
    </row>
    <row r="715" spans="1:1" s="45" customFormat="1" x14ac:dyDescent="0.35">
      <c r="A715" s="48"/>
    </row>
    <row r="716" spans="1:1" s="45" customFormat="1" x14ac:dyDescent="0.35">
      <c r="A716" s="48"/>
    </row>
    <row r="717" spans="1:1" s="45" customFormat="1" x14ac:dyDescent="0.35">
      <c r="A717" s="48"/>
    </row>
    <row r="718" spans="1:1" s="45" customFormat="1" x14ac:dyDescent="0.35">
      <c r="A718" s="48"/>
    </row>
    <row r="719" spans="1:1" s="45" customFormat="1" x14ac:dyDescent="0.35">
      <c r="A719" s="48"/>
    </row>
    <row r="720" spans="1:1" s="45" customFormat="1" x14ac:dyDescent="0.35">
      <c r="A720" s="48"/>
    </row>
    <row r="721" spans="1:1" s="45" customFormat="1" x14ac:dyDescent="0.35">
      <c r="A721" s="48"/>
    </row>
    <row r="722" spans="1:1" s="45" customFormat="1" x14ac:dyDescent="0.35">
      <c r="A722" s="48"/>
    </row>
    <row r="723" spans="1:1" s="45" customFormat="1" x14ac:dyDescent="0.35">
      <c r="A723" s="48"/>
    </row>
    <row r="724" spans="1:1" s="45" customFormat="1" x14ac:dyDescent="0.35">
      <c r="A724" s="48"/>
    </row>
    <row r="725" spans="1:1" s="45" customFormat="1" x14ac:dyDescent="0.35">
      <c r="A725" s="48"/>
    </row>
    <row r="726" spans="1:1" s="45" customFormat="1" x14ac:dyDescent="0.35">
      <c r="A726" s="48"/>
    </row>
    <row r="727" spans="1:1" s="45" customFormat="1" x14ac:dyDescent="0.35">
      <c r="A727" s="48"/>
    </row>
    <row r="728" spans="1:1" s="45" customFormat="1" x14ac:dyDescent="0.35">
      <c r="A728" s="48"/>
    </row>
    <row r="729" spans="1:1" s="45" customFormat="1" x14ac:dyDescent="0.35">
      <c r="A729" s="48"/>
    </row>
    <row r="730" spans="1:1" s="45" customFormat="1" x14ac:dyDescent="0.35">
      <c r="A730" s="48"/>
    </row>
    <row r="731" spans="1:1" s="45" customFormat="1" x14ac:dyDescent="0.35">
      <c r="A731" s="48"/>
    </row>
    <row r="732" spans="1:1" s="45" customFormat="1" x14ac:dyDescent="0.35">
      <c r="A732" s="48"/>
    </row>
    <row r="733" spans="1:1" s="45" customFormat="1" x14ac:dyDescent="0.35">
      <c r="A733" s="48"/>
    </row>
    <row r="734" spans="1:1" s="45" customFormat="1" x14ac:dyDescent="0.35">
      <c r="A734" s="48"/>
    </row>
    <row r="735" spans="1:1" s="45" customFormat="1" x14ac:dyDescent="0.35">
      <c r="A735" s="48"/>
    </row>
    <row r="736" spans="1:1" s="45" customFormat="1" x14ac:dyDescent="0.35">
      <c r="A736" s="48"/>
    </row>
    <row r="737" spans="1:1" s="45" customFormat="1" x14ac:dyDescent="0.35">
      <c r="A737" s="48"/>
    </row>
    <row r="738" spans="1:1" s="45" customFormat="1" x14ac:dyDescent="0.35">
      <c r="A738" s="48"/>
    </row>
    <row r="739" spans="1:1" s="45" customFormat="1" x14ac:dyDescent="0.35">
      <c r="A739" s="48"/>
    </row>
    <row r="740" spans="1:1" s="45" customFormat="1" x14ac:dyDescent="0.35">
      <c r="A740" s="48"/>
    </row>
    <row r="741" spans="1:1" s="45" customFormat="1" x14ac:dyDescent="0.35">
      <c r="A741" s="48"/>
    </row>
    <row r="742" spans="1:1" s="45" customFormat="1" x14ac:dyDescent="0.35">
      <c r="A742" s="48"/>
    </row>
    <row r="743" spans="1:1" s="45" customFormat="1" x14ac:dyDescent="0.35">
      <c r="A743" s="48"/>
    </row>
    <row r="744" spans="1:1" s="45" customFormat="1" x14ac:dyDescent="0.35">
      <c r="A744" s="48"/>
    </row>
    <row r="745" spans="1:1" s="45" customFormat="1" x14ac:dyDescent="0.35">
      <c r="A745" s="48"/>
    </row>
    <row r="746" spans="1:1" s="45" customFormat="1" x14ac:dyDescent="0.35">
      <c r="A746" s="48"/>
    </row>
    <row r="747" spans="1:1" s="45" customFormat="1" x14ac:dyDescent="0.35">
      <c r="A747" s="48"/>
    </row>
    <row r="748" spans="1:1" s="45" customFormat="1" x14ac:dyDescent="0.35">
      <c r="A748" s="48"/>
    </row>
    <row r="749" spans="1:1" s="45" customFormat="1" x14ac:dyDescent="0.35">
      <c r="A749" s="48"/>
    </row>
    <row r="750" spans="1:1" s="45" customFormat="1" x14ac:dyDescent="0.35">
      <c r="A750" s="48"/>
    </row>
    <row r="751" spans="1:1" s="45" customFormat="1" x14ac:dyDescent="0.35">
      <c r="A751" s="48"/>
    </row>
    <row r="752" spans="1:1" s="45" customFormat="1" x14ac:dyDescent="0.35">
      <c r="A752" s="48"/>
    </row>
    <row r="753" spans="1:1" s="45" customFormat="1" x14ac:dyDescent="0.35">
      <c r="A753" s="48"/>
    </row>
    <row r="754" spans="1:1" s="45" customFormat="1" x14ac:dyDescent="0.35">
      <c r="A754" s="48"/>
    </row>
    <row r="755" spans="1:1" s="45" customFormat="1" x14ac:dyDescent="0.35">
      <c r="A755" s="48"/>
    </row>
    <row r="756" spans="1:1" s="45" customFormat="1" x14ac:dyDescent="0.35">
      <c r="A756" s="48"/>
    </row>
    <row r="757" spans="1:1" s="45" customFormat="1" x14ac:dyDescent="0.35">
      <c r="A757" s="48"/>
    </row>
    <row r="758" spans="1:1" s="45" customFormat="1" x14ac:dyDescent="0.35">
      <c r="A758" s="48"/>
    </row>
    <row r="759" spans="1:1" s="45" customFormat="1" x14ac:dyDescent="0.35">
      <c r="A759" s="48"/>
    </row>
    <row r="760" spans="1:1" s="45" customFormat="1" x14ac:dyDescent="0.35">
      <c r="A760" s="48"/>
    </row>
    <row r="761" spans="1:1" s="45" customFormat="1" x14ac:dyDescent="0.35">
      <c r="A761" s="48"/>
    </row>
    <row r="762" spans="1:1" s="45" customFormat="1" x14ac:dyDescent="0.35">
      <c r="A762" s="48"/>
    </row>
    <row r="763" spans="1:1" s="45" customFormat="1" x14ac:dyDescent="0.35">
      <c r="A763" s="48"/>
    </row>
    <row r="764" spans="1:1" s="45" customFormat="1" x14ac:dyDescent="0.35">
      <c r="A764" s="48"/>
    </row>
    <row r="765" spans="1:1" s="45" customFormat="1" x14ac:dyDescent="0.35">
      <c r="A765" s="48"/>
    </row>
    <row r="766" spans="1:1" s="45" customFormat="1" x14ac:dyDescent="0.35">
      <c r="A766" s="48"/>
    </row>
    <row r="767" spans="1:1" s="45" customFormat="1" x14ac:dyDescent="0.35">
      <c r="A767" s="48"/>
    </row>
    <row r="768" spans="1:1" s="45" customFormat="1" x14ac:dyDescent="0.35">
      <c r="A768" s="48"/>
    </row>
    <row r="769" spans="1:12" s="45" customFormat="1" x14ac:dyDescent="0.35">
      <c r="A769" s="48"/>
    </row>
    <row r="770" spans="1:12" s="45" customFormat="1" x14ac:dyDescent="0.35">
      <c r="A770" s="48"/>
    </row>
    <row r="771" spans="1:12" s="45" customFormat="1" x14ac:dyDescent="0.35">
      <c r="A771" s="48"/>
    </row>
    <row r="772" spans="1:12" s="45" customFormat="1" x14ac:dyDescent="0.35">
      <c r="A772" s="48"/>
    </row>
    <row r="773" spans="1:12" s="45" customFormat="1" x14ac:dyDescent="0.35">
      <c r="A773" s="48"/>
    </row>
    <row r="774" spans="1:12" s="45" customFormat="1" x14ac:dyDescent="0.35">
      <c r="A774" s="48"/>
    </row>
    <row r="775" spans="1:12" s="45" customFormat="1" x14ac:dyDescent="0.35">
      <c r="A775" s="48"/>
    </row>
    <row r="776" spans="1:12" s="45" customFormat="1" x14ac:dyDescent="0.35">
      <c r="A776" s="48"/>
    </row>
    <row r="777" spans="1:12" s="45" customFormat="1" x14ac:dyDescent="0.35">
      <c r="A777" s="48"/>
    </row>
    <row r="778" spans="1:12" s="45" customFormat="1" x14ac:dyDescent="0.35">
      <c r="A778" s="48"/>
      <c r="B778"/>
      <c r="C778"/>
      <c r="D778"/>
      <c r="E778"/>
      <c r="F778"/>
      <c r="G778"/>
      <c r="H778"/>
      <c r="I778"/>
      <c r="J778"/>
      <c r="K778"/>
      <c r="L778"/>
    </row>
    <row r="779" spans="1:12" s="45" customFormat="1" x14ac:dyDescent="0.35">
      <c r="A779" s="48"/>
      <c r="B779"/>
      <c r="C779"/>
      <c r="D779"/>
      <c r="E779"/>
      <c r="F779"/>
      <c r="G779"/>
      <c r="H779"/>
      <c r="I779"/>
      <c r="J779"/>
      <c r="K779"/>
      <c r="L779"/>
    </row>
    <row r="780" spans="1:12" s="45" customFormat="1" x14ac:dyDescent="0.35">
      <c r="A780" s="48"/>
      <c r="B780"/>
      <c r="C780"/>
      <c r="D780"/>
      <c r="E780"/>
      <c r="F780"/>
      <c r="G780"/>
      <c r="H780"/>
      <c r="I780"/>
      <c r="J780"/>
      <c r="K780"/>
      <c r="L780"/>
    </row>
    <row r="781" spans="1:12" s="45" customFormat="1" x14ac:dyDescent="0.35">
      <c r="A781" s="48"/>
      <c r="B781"/>
      <c r="C781"/>
      <c r="D781"/>
      <c r="E781"/>
      <c r="F781"/>
      <c r="G781"/>
      <c r="H781"/>
      <c r="I781"/>
      <c r="J781"/>
      <c r="K781"/>
      <c r="L781"/>
    </row>
    <row r="782" spans="1:12" s="45" customFormat="1" x14ac:dyDescent="0.35">
      <c r="A782" s="48"/>
      <c r="B782"/>
      <c r="C782"/>
      <c r="D782"/>
      <c r="E782"/>
      <c r="F782"/>
      <c r="G782"/>
      <c r="H782"/>
      <c r="I782"/>
      <c r="J782"/>
      <c r="K782"/>
      <c r="L782"/>
    </row>
    <row r="783" spans="1:12" s="45" customFormat="1" x14ac:dyDescent="0.35">
      <c r="A783" s="48"/>
      <c r="B783"/>
      <c r="C783"/>
      <c r="D783"/>
      <c r="E783"/>
      <c r="F783"/>
      <c r="G783"/>
      <c r="H783"/>
      <c r="I783"/>
      <c r="J783"/>
      <c r="K783"/>
      <c r="L783"/>
    </row>
    <row r="784" spans="1:12" s="45" customFormat="1" x14ac:dyDescent="0.35">
      <c r="A784" s="48"/>
      <c r="B784"/>
      <c r="C784"/>
      <c r="D784"/>
      <c r="E784"/>
      <c r="F784"/>
      <c r="G784"/>
      <c r="H784"/>
      <c r="I784"/>
      <c r="J784"/>
      <c r="K784"/>
      <c r="L784"/>
    </row>
    <row r="785" spans="1:12" s="45" customFormat="1" x14ac:dyDescent="0.35">
      <c r="A785" s="48"/>
      <c r="B785"/>
      <c r="C785"/>
      <c r="D785"/>
      <c r="E785"/>
      <c r="F785"/>
      <c r="G785"/>
      <c r="H785"/>
      <c r="I785"/>
      <c r="J785"/>
      <c r="K785"/>
      <c r="L785"/>
    </row>
    <row r="786" spans="1:12" s="45" customFormat="1" x14ac:dyDescent="0.35">
      <c r="A786" s="48"/>
      <c r="B786"/>
      <c r="C786"/>
      <c r="D786"/>
      <c r="E786"/>
      <c r="F786"/>
      <c r="G786"/>
      <c r="H786"/>
      <c r="I786"/>
      <c r="J786"/>
      <c r="K786"/>
      <c r="L786"/>
    </row>
    <row r="787" spans="1:12" s="45" customFormat="1" x14ac:dyDescent="0.35">
      <c r="A787" s="48"/>
      <c r="B787"/>
      <c r="C787"/>
      <c r="D787"/>
      <c r="E787"/>
      <c r="F787"/>
      <c r="G787"/>
      <c r="H787"/>
      <c r="I787"/>
      <c r="J787"/>
      <c r="K787"/>
      <c r="L787"/>
    </row>
    <row r="788" spans="1:12" s="45" customFormat="1" x14ac:dyDescent="0.35">
      <c r="A788" s="48"/>
      <c r="B788"/>
      <c r="C788"/>
      <c r="D788"/>
      <c r="E788"/>
      <c r="F788"/>
      <c r="G788"/>
      <c r="H788"/>
      <c r="I788"/>
      <c r="J788"/>
      <c r="K788"/>
      <c r="L788"/>
    </row>
    <row r="789" spans="1:12" s="45" customFormat="1" x14ac:dyDescent="0.35">
      <c r="A789" s="48"/>
      <c r="B789"/>
      <c r="C789"/>
      <c r="D789"/>
      <c r="E789"/>
      <c r="F789"/>
      <c r="G789"/>
      <c r="H789"/>
      <c r="I789"/>
      <c r="J789"/>
      <c r="K789"/>
      <c r="L789"/>
    </row>
    <row r="790" spans="1:12" s="45" customFormat="1" x14ac:dyDescent="0.35">
      <c r="A790" s="48"/>
      <c r="B790"/>
      <c r="C790"/>
      <c r="D790"/>
      <c r="E790"/>
      <c r="F790"/>
      <c r="G790"/>
      <c r="H790"/>
      <c r="I790"/>
      <c r="J790"/>
      <c r="K790"/>
      <c r="L790"/>
    </row>
    <row r="791" spans="1:12" s="45" customFormat="1" x14ac:dyDescent="0.35">
      <c r="A791" s="48"/>
      <c r="B791"/>
      <c r="C791"/>
      <c r="D791"/>
      <c r="E791"/>
      <c r="F791"/>
      <c r="G791"/>
      <c r="H791"/>
      <c r="I791"/>
      <c r="J791"/>
      <c r="K791"/>
      <c r="L791"/>
    </row>
    <row r="792" spans="1:12" s="45" customFormat="1" x14ac:dyDescent="0.35">
      <c r="A792" s="48"/>
      <c r="B792"/>
      <c r="C792"/>
      <c r="D792"/>
      <c r="E792"/>
      <c r="F792"/>
      <c r="G792"/>
      <c r="H792"/>
      <c r="I792"/>
      <c r="J792"/>
      <c r="K792"/>
      <c r="L792"/>
    </row>
    <row r="793" spans="1:12" s="45" customFormat="1" x14ac:dyDescent="0.35">
      <c r="A793" s="48"/>
      <c r="B793"/>
      <c r="C793"/>
      <c r="D793"/>
      <c r="E793"/>
      <c r="F793"/>
      <c r="G793"/>
      <c r="H793"/>
      <c r="I793"/>
      <c r="J793"/>
      <c r="K793"/>
      <c r="L793"/>
    </row>
    <row r="794" spans="1:12" s="45" customFormat="1" x14ac:dyDescent="0.35">
      <c r="A794" s="48"/>
      <c r="B794"/>
      <c r="C794"/>
      <c r="D794"/>
      <c r="E794"/>
      <c r="F794"/>
      <c r="G794"/>
      <c r="H794"/>
      <c r="I794"/>
      <c r="J794"/>
      <c r="K794"/>
      <c r="L794"/>
    </row>
    <row r="795" spans="1:12" s="45" customFormat="1" x14ac:dyDescent="0.35">
      <c r="A795" s="48"/>
      <c r="B795"/>
      <c r="C795"/>
      <c r="D795"/>
      <c r="E795"/>
      <c r="F795"/>
      <c r="G795"/>
      <c r="H795"/>
      <c r="I795"/>
      <c r="J795"/>
      <c r="K795"/>
      <c r="L795"/>
    </row>
    <row r="796" spans="1:12" s="45" customFormat="1" x14ac:dyDescent="0.35">
      <c r="A796" s="48"/>
      <c r="B796"/>
      <c r="C796"/>
      <c r="D796"/>
      <c r="E796"/>
      <c r="F796"/>
      <c r="G796"/>
      <c r="H796"/>
      <c r="I796"/>
      <c r="J796"/>
      <c r="K796"/>
      <c r="L796"/>
    </row>
    <row r="797" spans="1:12" s="45" customFormat="1" x14ac:dyDescent="0.35">
      <c r="A797" s="48"/>
      <c r="B797"/>
      <c r="C797"/>
      <c r="D797"/>
      <c r="E797"/>
      <c r="F797"/>
      <c r="G797"/>
      <c r="H797"/>
      <c r="I797"/>
      <c r="J797"/>
      <c r="K797"/>
      <c r="L797"/>
    </row>
    <row r="798" spans="1:12" s="45" customFormat="1" x14ac:dyDescent="0.35">
      <c r="A798" s="48"/>
      <c r="B798"/>
      <c r="C798"/>
      <c r="D798"/>
      <c r="E798"/>
      <c r="F798"/>
      <c r="G798"/>
      <c r="H798"/>
      <c r="I798"/>
      <c r="J798"/>
      <c r="K798"/>
      <c r="L798"/>
    </row>
    <row r="799" spans="1:12" s="45" customFormat="1" x14ac:dyDescent="0.35">
      <c r="A799" s="48"/>
      <c r="B799"/>
      <c r="C799"/>
      <c r="D799"/>
      <c r="E799"/>
      <c r="F799"/>
      <c r="G799"/>
      <c r="H799"/>
      <c r="I799"/>
      <c r="J799"/>
      <c r="K799"/>
      <c r="L799"/>
    </row>
    <row r="800" spans="1:12" s="45" customFormat="1" x14ac:dyDescent="0.35">
      <c r="A800" s="48"/>
      <c r="B800"/>
      <c r="C800"/>
      <c r="D800"/>
      <c r="E800"/>
      <c r="F800"/>
      <c r="G800"/>
      <c r="H800"/>
      <c r="I800"/>
      <c r="J800"/>
      <c r="K800"/>
      <c r="L800"/>
    </row>
    <row r="801" spans="1:12" s="45" customFormat="1" x14ac:dyDescent="0.35">
      <c r="A801" s="48"/>
      <c r="B801"/>
      <c r="C801"/>
      <c r="D801"/>
      <c r="E801"/>
      <c r="F801"/>
      <c r="G801"/>
      <c r="H801"/>
      <c r="I801"/>
      <c r="J801"/>
      <c r="K801"/>
      <c r="L801"/>
    </row>
    <row r="802" spans="1:12" s="45" customFormat="1" x14ac:dyDescent="0.35">
      <c r="A802" s="48"/>
      <c r="B802"/>
      <c r="C802"/>
      <c r="D802"/>
      <c r="E802"/>
      <c r="F802"/>
      <c r="G802"/>
      <c r="H802"/>
      <c r="I802"/>
      <c r="J802"/>
      <c r="K802"/>
      <c r="L802"/>
    </row>
    <row r="803" spans="1:12" s="45" customFormat="1" x14ac:dyDescent="0.35">
      <c r="A803" s="48"/>
      <c r="B803"/>
      <c r="C803"/>
      <c r="D803"/>
      <c r="E803"/>
      <c r="F803"/>
      <c r="G803"/>
      <c r="H803"/>
      <c r="I803"/>
      <c r="J803"/>
      <c r="K803"/>
      <c r="L803"/>
    </row>
    <row r="804" spans="1:12" s="45" customFormat="1" x14ac:dyDescent="0.35">
      <c r="A804" s="48"/>
      <c r="B804"/>
      <c r="C804"/>
      <c r="D804"/>
      <c r="E804"/>
      <c r="F804"/>
      <c r="G804"/>
      <c r="H804"/>
      <c r="I804"/>
      <c r="J804"/>
      <c r="K804"/>
      <c r="L804"/>
    </row>
    <row r="805" spans="1:12" s="45" customFormat="1" x14ac:dyDescent="0.35">
      <c r="A805" s="48"/>
      <c r="B805"/>
      <c r="C805"/>
      <c r="D805"/>
      <c r="E805"/>
      <c r="F805"/>
      <c r="G805"/>
      <c r="H805"/>
      <c r="I805"/>
      <c r="J805"/>
      <c r="K805"/>
      <c r="L805"/>
    </row>
    <row r="806" spans="1:12" s="45" customFormat="1" x14ac:dyDescent="0.35">
      <c r="A806" s="48"/>
      <c r="B806"/>
      <c r="C806"/>
      <c r="D806"/>
      <c r="E806"/>
      <c r="F806"/>
      <c r="G806"/>
      <c r="H806"/>
      <c r="I806"/>
      <c r="J806"/>
      <c r="K806"/>
      <c r="L806"/>
    </row>
    <row r="807" spans="1:12" s="45" customFormat="1" x14ac:dyDescent="0.35">
      <c r="A807" s="48"/>
      <c r="B807"/>
      <c r="C807"/>
      <c r="D807"/>
      <c r="E807"/>
      <c r="F807"/>
      <c r="G807"/>
      <c r="H807"/>
      <c r="I807"/>
      <c r="J807"/>
      <c r="K807"/>
      <c r="L807"/>
    </row>
    <row r="808" spans="1:12" s="45" customFormat="1" x14ac:dyDescent="0.35">
      <c r="A808" s="48"/>
      <c r="B808"/>
      <c r="C808"/>
      <c r="D808"/>
      <c r="E808"/>
      <c r="F808"/>
      <c r="G808"/>
      <c r="H808"/>
      <c r="I808"/>
      <c r="J808"/>
      <c r="K808"/>
      <c r="L808"/>
    </row>
    <row r="809" spans="1:12" s="45" customFormat="1" x14ac:dyDescent="0.35">
      <c r="A809" s="48"/>
      <c r="B809"/>
      <c r="C809"/>
      <c r="D809"/>
      <c r="E809"/>
      <c r="F809"/>
      <c r="G809"/>
      <c r="H809"/>
      <c r="I809"/>
      <c r="J809"/>
      <c r="K809"/>
      <c r="L809"/>
    </row>
  </sheetData>
  <sheetProtection sheet="1" insertRows="0" insertHyperlinks="0" deleteRows="0" selectLockedCells="1" sort="0" autoFilter="0" pivotTables="0"/>
  <conditionalFormatting sqref="C4:C5">
    <cfRule type="cellIs" dxfId="85" priority="7" operator="equal">
      <formula>"(autofill)"</formula>
    </cfRule>
    <cfRule type="cellIs" dxfId="84" priority="8" operator="equal">
      <formula>"Invalid district ID"</formula>
    </cfRule>
  </conditionalFormatting>
  <conditionalFormatting sqref="C3">
    <cfRule type="cellIs" dxfId="83" priority="6" operator="equal">
      <formula>"(enter ID)"</formula>
    </cfRule>
  </conditionalFormatting>
  <conditionalFormatting sqref="H16">
    <cfRule type="expression" dxfId="82" priority="3">
      <formula>$H16&gt;$D16</formula>
    </cfRule>
  </conditionalFormatting>
  <conditionalFormatting sqref="H17">
    <cfRule type="expression" dxfId="81" priority="4">
      <formula>$H17&gt;$D17</formula>
    </cfRule>
  </conditionalFormatting>
  <conditionalFormatting sqref="H18">
    <cfRule type="expression" dxfId="80" priority="12">
      <formula>$H$18&lt;&gt;SUM($K$21:$K$100)</formula>
    </cfRule>
  </conditionalFormatting>
  <conditionalFormatting sqref="F3">
    <cfRule type="expression" dxfId="79" priority="1">
      <formula>$F$3="00/00/00"</formula>
    </cfRule>
    <cfRule type="cellIs" dxfId="78" priority="2" operator="equal">
      <formula>"(enter ID)"</formula>
    </cfRule>
  </conditionalFormatting>
  <printOptions horizontalCentered="1"/>
  <pageMargins left="0.25" right="0.25" top="0.25" bottom="0.25" header="0.3" footer="0.3"/>
  <pageSetup scale="57" fitToHeight="0" orientation="landscape" horizontalDpi="300" verticalDpi="300" r:id="rId1"/>
  <tableParts count="3">
    <tablePart r:id="rId2"/>
    <tablePart r:id="rId3"/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400-000000000000}">
          <x14:formula1>
            <xm:f>'Dropdown Values'!$B$9:$B$10</xm:f>
          </x14:formula1>
          <xm:sqref>H21:H45 F21:F45 J21:J45</xm:sqref>
        </x14:dataValidation>
        <x14:dataValidation type="list" allowBlank="1" showInputMessage="1" showErrorMessage="1" xr:uid="{00000000-0002-0000-0400-000001000000}">
          <x14:formula1>
            <xm:f>'Dropdown Values'!$B$2:$B$7</xm:f>
          </x14:formula1>
          <xm:sqref>B21</xm:sqref>
        </x14:dataValidation>
        <x14:dataValidation type="list" allowBlank="1" showInputMessage="1" showErrorMessage="1" xr:uid="{00000000-0002-0000-0400-000002000000}">
          <x14:formula1>
            <xm:f>'Dropdown Values'!$B$2:$B$6</xm:f>
          </x14:formula1>
          <xm:sqref>B22:B28</xm:sqref>
        </x14:dataValidation>
        <x14:dataValidation type="list" allowBlank="1" showErrorMessage="1" xr:uid="{00000000-0002-0000-0400-000003000000}">
          <x14:formula1>
            <xm:f>'Dropdown Values'!$B$13:$B$15</xm:f>
          </x14:formula1>
          <xm:sqref>D21</xm:sqref>
        </x14:dataValidation>
        <x14:dataValidation type="list" allowBlank="1" showErrorMessage="1" xr:uid="{00000000-0002-0000-0400-000004000000}">
          <x14:formula1>
            <xm:f>'Dropdown Values'!$B$13:$B$14</xm:f>
          </x14:formula1>
          <xm:sqref>D22:D45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E5F2FB"/>
    <pageSetUpPr autoPageBreaks="0" fitToPage="1"/>
  </sheetPr>
  <dimension ref="A1:L809"/>
  <sheetViews>
    <sheetView showGridLines="0" workbookViewId="0">
      <selection activeCell="C3" sqref="C3"/>
    </sheetView>
  </sheetViews>
  <sheetFormatPr defaultColWidth="9.1796875" defaultRowHeight="14.5" x14ac:dyDescent="0.35"/>
  <cols>
    <col min="1" max="1" width="2.7265625" style="17" customWidth="1"/>
    <col min="2" max="2" width="15.453125" customWidth="1"/>
    <col min="3" max="3" width="61" bestFit="1" customWidth="1"/>
    <col min="4" max="12" width="17" customWidth="1"/>
  </cols>
  <sheetData>
    <row r="1" spans="1:9" ht="24.5" x14ac:dyDescent="0.35">
      <c r="A1" s="17" t="s">
        <v>0</v>
      </c>
      <c r="B1" s="51" t="s">
        <v>24</v>
      </c>
      <c r="C1" s="47"/>
    </row>
    <row r="2" spans="1:9" x14ac:dyDescent="0.35">
      <c r="A2" s="17" t="s">
        <v>0</v>
      </c>
    </row>
    <row r="3" spans="1:9" x14ac:dyDescent="0.35">
      <c r="A3" s="17" t="s">
        <v>0</v>
      </c>
      <c r="B3" s="31" t="s">
        <v>77</v>
      </c>
      <c r="C3" s="33">
        <v>123</v>
      </c>
      <c r="E3" s="31" t="s">
        <v>26</v>
      </c>
      <c r="F3" s="128">
        <v>44630</v>
      </c>
    </row>
    <row r="4" spans="1:9" ht="17" x14ac:dyDescent="0.35">
      <c r="B4" s="31" t="s">
        <v>79</v>
      </c>
      <c r="C4" s="40" t="s">
        <v>92</v>
      </c>
    </row>
    <row r="5" spans="1:9" ht="15.5" x14ac:dyDescent="0.35">
      <c r="B5" s="32" t="s">
        <v>28</v>
      </c>
      <c r="C5" s="95">
        <v>50000</v>
      </c>
    </row>
    <row r="6" spans="1:9" x14ac:dyDescent="0.35">
      <c r="A6"/>
    </row>
    <row r="7" spans="1:9" ht="15" thickBot="1" x14ac:dyDescent="0.4">
      <c r="A7"/>
      <c r="B7" s="57" t="s">
        <v>29</v>
      </c>
      <c r="C7" s="58" t="s">
        <v>30</v>
      </c>
      <c r="D7" s="75"/>
    </row>
    <row r="8" spans="1:9" x14ac:dyDescent="0.35">
      <c r="A8"/>
      <c r="B8" s="34">
        <v>1</v>
      </c>
      <c r="C8" s="35" t="s">
        <v>31</v>
      </c>
      <c r="D8" s="75"/>
    </row>
    <row r="9" spans="1:9" ht="29" x14ac:dyDescent="0.35">
      <c r="A9"/>
      <c r="B9" s="55">
        <v>2</v>
      </c>
      <c r="C9" s="56" t="s">
        <v>32</v>
      </c>
      <c r="D9" s="75"/>
    </row>
    <row r="10" spans="1:9" x14ac:dyDescent="0.35">
      <c r="A10"/>
      <c r="B10" s="36">
        <v>3</v>
      </c>
      <c r="C10" s="37" t="s">
        <v>33</v>
      </c>
      <c r="D10" s="75"/>
    </row>
    <row r="11" spans="1:9" x14ac:dyDescent="0.35">
      <c r="A11"/>
      <c r="B11" s="36">
        <v>4</v>
      </c>
      <c r="C11" s="37" t="s">
        <v>34</v>
      </c>
      <c r="D11" s="75"/>
    </row>
    <row r="12" spans="1:9" x14ac:dyDescent="0.35">
      <c r="A12" s="17" t="s">
        <v>0</v>
      </c>
      <c r="B12" s="38">
        <v>5</v>
      </c>
      <c r="C12" s="39" t="s">
        <v>35</v>
      </c>
      <c r="D12" s="75"/>
      <c r="E12" s="53"/>
      <c r="F12" s="54"/>
    </row>
    <row r="13" spans="1:9" x14ac:dyDescent="0.35">
      <c r="B13" s="53"/>
      <c r="C13" s="54"/>
      <c r="E13" s="53"/>
      <c r="F13" s="54"/>
    </row>
    <row r="14" spans="1:9" ht="29" x14ac:dyDescent="0.35">
      <c r="A14" s="17" t="s">
        <v>0</v>
      </c>
      <c r="B14" s="59"/>
      <c r="C14" s="60" t="s">
        <v>36</v>
      </c>
      <c r="D14" s="61" t="s">
        <v>37</v>
      </c>
      <c r="E14" s="62" t="s">
        <v>38</v>
      </c>
      <c r="F14" s="63" t="s">
        <v>39</v>
      </c>
      <c r="G14" s="64" t="s">
        <v>40</v>
      </c>
      <c r="H14" s="65" t="s">
        <v>41</v>
      </c>
      <c r="I14" s="66" t="s">
        <v>42</v>
      </c>
    </row>
    <row r="15" spans="1:9" x14ac:dyDescent="0.35">
      <c r="C15" t="s">
        <v>43</v>
      </c>
      <c r="D15" s="67">
        <f>IFERROR(ROUND($C$5*0.2,2),0)</f>
        <v>10000</v>
      </c>
      <c r="E15" s="68">
        <f>SUMIF(Budget_DetailEx2[Address Unfinished 
Learning?],"Yes",Budget_DetailEx2[Year 1 
(2021-22 FY) Expenditures])</f>
        <v>5000</v>
      </c>
      <c r="F15" s="49">
        <f>SUMIF(Budget_DetailEx2[Address Unfinished 
..Learning?..],"Yes",Budget_DetailEx2[Year 2
(2022-23 FY) Expenditures])</f>
        <v>0</v>
      </c>
      <c r="G15" s="49">
        <f>SUMIF(Budget_DetailEx2[Address Unfinished 
...Learning?...],"Yes",Budget_DetailEx2[Year 3
(Jul 2023 - Sep 24) Expenditures])</f>
        <v>0</v>
      </c>
      <c r="H15" s="69">
        <f>ROUND(SUM(Budget_SummaryEx2[[#This Row],[Year 1 Planned Expenditures]:[Year 3 Planned Expenditures]]),2)</f>
        <v>5000</v>
      </c>
      <c r="I15" s="70">
        <f>Budget_SummaryEx2[[#This Row],[Total 
Amount]]-Budget_SummaryEx2[[#This Row],[Total Planned Expenditures]]</f>
        <v>5000</v>
      </c>
    </row>
    <row r="16" spans="1:9" x14ac:dyDescent="0.35">
      <c r="C16" s="102" t="s">
        <v>44</v>
      </c>
      <c r="D16" s="67">
        <f>IF($C$3="(enter ID)",0,IFERROR(ROUND(VLOOKUP('Example District Plan'!$C$3,Indirect_Rates[],4,0)*$C$5,2),0))</f>
        <v>1560</v>
      </c>
      <c r="E16" s="68">
        <f>SUMIF(Budget_DetailEx2[Spending Category '#],5,Budget_DetailEx2[Year 1 
(2021-22 FY) Expenditures])</f>
        <v>520</v>
      </c>
      <c r="F16" s="49">
        <f>SUMIF(Budget_DetailEx2[Spending Category '#],5,Budget_DetailEx2[Year 2
(2022-23 FY) Expenditures])</f>
        <v>520</v>
      </c>
      <c r="G16" s="49">
        <f>SUMIF(Budget_DetailEx2[Spending Category '#],5,Budget_DetailEx2[Year 3
(Jul 2023 - Sep 24) Expenditures])</f>
        <v>520</v>
      </c>
      <c r="H16" s="69">
        <f>ROUND(SUM(Budget_SummaryEx2[[#This Row],[Year 1 Planned Expenditures]:[Year 3 Planned Expenditures]]),2)</f>
        <v>1560</v>
      </c>
      <c r="I16" s="70">
        <f>Budget_SummaryEx2[[#This Row],[Total 
Amount]]-Budget_SummaryEx2[[#This Row],[Total Planned Expenditures]]</f>
        <v>0</v>
      </c>
    </row>
    <row r="17" spans="1:11" x14ac:dyDescent="0.35">
      <c r="C17" t="s">
        <v>45</v>
      </c>
      <c r="D17" s="67">
        <f>IFERROR(ROUND($C$5-$D$15-$D$16,2),0)</f>
        <v>38440</v>
      </c>
      <c r="E17" s="68">
        <f>SUMIFS(Budget_DetailEx2[Year 1 
(2021-22 FY) Expenditures],Budget_DetailEx2[Address Unfinished 
Learning?],"&lt;&gt;Yes",Budget_DetailEx2[Spending Category '#],"&lt;&gt;5")</f>
        <v>37000</v>
      </c>
      <c r="F17" s="49">
        <f>SUMIFS(Budget_DetailEx2[Year 2
(2022-23 FY) Expenditures],Budget_DetailEx2[Address Unfinished 
..Learning?..],"&lt;&gt;Yes",Budget_DetailEx2[Spending Category '#],"&lt;&gt;5")</f>
        <v>0</v>
      </c>
      <c r="G17" s="49">
        <f>SUMIFS(Budget_DetailEx2[Year 3
(Jul 2023 - Sep 24) Expenditures],Budget_DetailEx2[Address Unfinished 
...Learning?...],"&lt;&gt;Yes",Budget_DetailEx2[Spending Category '#],"&lt;&gt;5")</f>
        <v>0</v>
      </c>
      <c r="H17" s="69">
        <f>ROUND(SUM(Budget_SummaryEx2[[#This Row],[Year 1 Planned Expenditures]:[Year 3 Planned Expenditures]]),2)</f>
        <v>37000</v>
      </c>
      <c r="I17" s="70">
        <f>Budget_SummaryEx2[[#This Row],[Total 
Amount]]-Budget_SummaryEx2[[#This Row],[Total Planned Expenditures]]</f>
        <v>1440</v>
      </c>
    </row>
    <row r="18" spans="1:11" x14ac:dyDescent="0.35">
      <c r="C18" s="71" t="s">
        <v>46</v>
      </c>
      <c r="D18" s="72">
        <f>SUM(D15:D17)</f>
        <v>50000</v>
      </c>
      <c r="E18" s="73">
        <f>ROUND(SUM(E15:E17),2)</f>
        <v>42520</v>
      </c>
      <c r="F18" s="74">
        <f>ROUND(SUM(F15:F17),2)</f>
        <v>520</v>
      </c>
      <c r="G18" s="72">
        <f>ROUND(SUM(G15:G17),2)</f>
        <v>520</v>
      </c>
      <c r="H18" s="73">
        <f>ROUND(SUM(H15:H17),2)</f>
        <v>43560</v>
      </c>
      <c r="I18" s="72">
        <f>ROUND(SUM(I15:I17),2)</f>
        <v>6440</v>
      </c>
    </row>
    <row r="19" spans="1:11" x14ac:dyDescent="0.35">
      <c r="A19" s="17" t="s">
        <v>0</v>
      </c>
    </row>
    <row r="20" spans="1:11" ht="43.5" x14ac:dyDescent="0.35">
      <c r="A20" s="17" t="s">
        <v>0</v>
      </c>
      <c r="B20" s="96" t="s">
        <v>47</v>
      </c>
      <c r="C20" s="97" t="s">
        <v>48</v>
      </c>
      <c r="D20" s="66" t="s">
        <v>49</v>
      </c>
      <c r="E20" s="98" t="s">
        <v>50</v>
      </c>
      <c r="F20" s="66" t="s">
        <v>51</v>
      </c>
      <c r="G20" s="98" t="s">
        <v>52</v>
      </c>
      <c r="H20" s="66" t="s">
        <v>53</v>
      </c>
      <c r="I20" s="98" t="s">
        <v>54</v>
      </c>
      <c r="J20" s="66" t="s">
        <v>55</v>
      </c>
      <c r="K20" s="99" t="s">
        <v>56</v>
      </c>
    </row>
    <row r="21" spans="1:11" s="45" customFormat="1" x14ac:dyDescent="0.35">
      <c r="A21" s="48"/>
      <c r="B21" s="42">
        <v>3</v>
      </c>
      <c r="C21" s="52" t="s">
        <v>93</v>
      </c>
      <c r="D21" s="46" t="s">
        <v>62</v>
      </c>
      <c r="E21" s="50">
        <v>22000</v>
      </c>
      <c r="F21" s="42" t="s">
        <v>65</v>
      </c>
      <c r="G21" s="50"/>
      <c r="H21" s="42"/>
      <c r="I21" s="50"/>
      <c r="J21" s="42"/>
      <c r="K21" s="91">
        <f>IFERROR(ROUND(SUM(Budget_DetailEx2[[#This Row],[Year 1 
(2021-22 FY) Expenditures]]+Budget_DetailEx2[[#This Row],[Year 2
(2022-23 FY) Expenditures]]+Budget_DetailEx2[[#This Row],[Year 3
(Jul 2023 - Sep 24) Expenditures]]),2),0)</f>
        <v>22000</v>
      </c>
    </row>
    <row r="22" spans="1:11" s="45" customFormat="1" ht="29" x14ac:dyDescent="0.35">
      <c r="A22" s="48"/>
      <c r="B22" s="42">
        <v>2</v>
      </c>
      <c r="C22" s="52" t="s">
        <v>94</v>
      </c>
      <c r="D22" s="46"/>
      <c r="E22" s="50">
        <v>15000</v>
      </c>
      <c r="F22" s="42" t="s">
        <v>65</v>
      </c>
      <c r="G22" s="50"/>
      <c r="H22" s="42"/>
      <c r="I22" s="50"/>
      <c r="J22" s="42"/>
      <c r="K22" s="91">
        <f>IFERROR(ROUND(SUM(Budget_DetailEx2[[#This Row],[Year 1 
(2021-22 FY) Expenditures]]+Budget_DetailEx2[[#This Row],[Year 2
(2022-23 FY) Expenditures]]+Budget_DetailEx2[[#This Row],[Year 3
(Jul 2023 - Sep 24) Expenditures]]),2),0)</f>
        <v>15000</v>
      </c>
    </row>
    <row r="23" spans="1:11" s="45" customFormat="1" x14ac:dyDescent="0.35">
      <c r="A23" s="48"/>
      <c r="B23" s="42">
        <v>2</v>
      </c>
      <c r="C23" s="52" t="s">
        <v>83</v>
      </c>
      <c r="D23" s="46"/>
      <c r="E23" s="50">
        <v>5000</v>
      </c>
      <c r="F23" s="42" t="s">
        <v>62</v>
      </c>
      <c r="G23" s="50"/>
      <c r="H23" s="42"/>
      <c r="I23" s="50"/>
      <c r="J23" s="42"/>
      <c r="K23" s="91">
        <f>IFERROR(ROUND(SUM(Budget_DetailEx2[[#This Row],[Year 1 
(2021-22 FY) Expenditures]]+Budget_DetailEx2[[#This Row],[Year 2
(2022-23 FY) Expenditures]]+Budget_DetailEx2[[#This Row],[Year 3
(Jul 2023 - Sep 24) Expenditures]]),2),0)</f>
        <v>5000</v>
      </c>
    </row>
    <row r="24" spans="1:11" s="45" customFormat="1" x14ac:dyDescent="0.35">
      <c r="A24" s="48"/>
      <c r="B24" s="42">
        <v>5</v>
      </c>
      <c r="C24" s="52" t="s">
        <v>91</v>
      </c>
      <c r="D24" s="46"/>
      <c r="E24" s="50">
        <v>520</v>
      </c>
      <c r="F24" s="42" t="s">
        <v>65</v>
      </c>
      <c r="G24" s="50">
        <v>520</v>
      </c>
      <c r="H24" s="42" t="s">
        <v>65</v>
      </c>
      <c r="I24" s="50">
        <v>520</v>
      </c>
      <c r="J24" s="42" t="s">
        <v>65</v>
      </c>
      <c r="K24" s="91">
        <f>IFERROR(ROUND(SUM(Budget_DetailEx2[[#This Row],[Year 1 
(2021-22 FY) Expenditures]]+Budget_DetailEx2[[#This Row],[Year 2
(2022-23 FY) Expenditures]]+Budget_DetailEx2[[#This Row],[Year 3
(Jul 2023 - Sep 24) Expenditures]]),2),0)</f>
        <v>1560</v>
      </c>
    </row>
    <row r="25" spans="1:11" s="45" customFormat="1" x14ac:dyDescent="0.35">
      <c r="A25" s="48"/>
      <c r="B25" s="42"/>
      <c r="C25" s="52"/>
      <c r="D25" s="46"/>
      <c r="E25" s="50"/>
      <c r="F25" s="42"/>
      <c r="G25" s="50"/>
      <c r="H25" s="42"/>
      <c r="I25" s="50"/>
      <c r="J25" s="42"/>
      <c r="K25" s="91">
        <f>IFERROR(ROUND(SUM(Budget_DetailEx2[[#This Row],[Year 1 
(2021-22 FY) Expenditures]]+Budget_DetailEx2[[#This Row],[Year 2
(2022-23 FY) Expenditures]]+Budget_DetailEx2[[#This Row],[Year 3
(Jul 2023 - Sep 24) Expenditures]]),2),0)</f>
        <v>0</v>
      </c>
    </row>
    <row r="26" spans="1:11" s="45" customFormat="1" x14ac:dyDescent="0.35">
      <c r="A26" s="48"/>
      <c r="B26" s="42"/>
      <c r="C26" s="52"/>
      <c r="D26" s="46"/>
      <c r="E26" s="50"/>
      <c r="F26" s="42"/>
      <c r="G26" s="50"/>
      <c r="H26" s="42"/>
      <c r="I26" s="50"/>
      <c r="J26" s="42"/>
      <c r="K26" s="91">
        <f>IFERROR(ROUND(SUM(Budget_DetailEx2[[#This Row],[Year 1 
(2021-22 FY) Expenditures]]+Budget_DetailEx2[[#This Row],[Year 2
(2022-23 FY) Expenditures]]+Budget_DetailEx2[[#This Row],[Year 3
(Jul 2023 - Sep 24) Expenditures]]),2),0)</f>
        <v>0</v>
      </c>
    </row>
    <row r="27" spans="1:11" s="45" customFormat="1" x14ac:dyDescent="0.35">
      <c r="A27" s="48"/>
      <c r="B27" s="42"/>
      <c r="C27" s="52"/>
      <c r="D27" s="46"/>
      <c r="E27" s="50"/>
      <c r="F27" s="42"/>
      <c r="G27" s="50"/>
      <c r="H27" s="42"/>
      <c r="I27" s="50"/>
      <c r="J27" s="42"/>
      <c r="K27" s="91">
        <f>IFERROR(ROUND(SUM(Budget_DetailEx2[[#This Row],[Year 1 
(2021-22 FY) Expenditures]]+Budget_DetailEx2[[#This Row],[Year 2
(2022-23 FY) Expenditures]]+Budget_DetailEx2[[#This Row],[Year 3
(Jul 2023 - Sep 24) Expenditures]]),2),0)</f>
        <v>0</v>
      </c>
    </row>
    <row r="28" spans="1:11" s="45" customFormat="1" x14ac:dyDescent="0.35">
      <c r="A28" s="48"/>
      <c r="B28" s="42"/>
      <c r="C28" s="52"/>
      <c r="D28" s="46"/>
      <c r="E28" s="50"/>
      <c r="F28" s="42"/>
      <c r="G28" s="50"/>
      <c r="H28" s="42"/>
      <c r="I28" s="50"/>
      <c r="J28" s="42"/>
      <c r="K28" s="91">
        <f>IFERROR(ROUND(SUM(Budget_DetailEx2[[#This Row],[Year 1 
(2021-22 FY) Expenditures]]+Budget_DetailEx2[[#This Row],[Year 2
(2022-23 FY) Expenditures]]+Budget_DetailEx2[[#This Row],[Year 3
(Jul 2023 - Sep 24) Expenditures]]),2),0)</f>
        <v>0</v>
      </c>
    </row>
    <row r="29" spans="1:11" s="45" customFormat="1" x14ac:dyDescent="0.35">
      <c r="A29" s="48"/>
      <c r="B29" s="42"/>
      <c r="C29" s="52"/>
      <c r="D29" s="46"/>
      <c r="E29" s="50"/>
      <c r="F29" s="42"/>
      <c r="G29" s="50"/>
      <c r="H29" s="42"/>
      <c r="I29" s="50"/>
      <c r="J29" s="42"/>
      <c r="K29" s="91">
        <f>IFERROR(ROUND(SUM(Budget_DetailEx2[[#This Row],[Year 1 
(2021-22 FY) Expenditures]]+Budget_DetailEx2[[#This Row],[Year 2
(2022-23 FY) Expenditures]]+Budget_DetailEx2[[#This Row],[Year 3
(Jul 2023 - Sep 24) Expenditures]]),2),0)</f>
        <v>0</v>
      </c>
    </row>
    <row r="30" spans="1:11" s="45" customFormat="1" x14ac:dyDescent="0.35">
      <c r="A30" s="48"/>
      <c r="B30" s="42"/>
      <c r="C30" s="52"/>
      <c r="D30" s="46"/>
      <c r="E30" s="50"/>
      <c r="F30" s="42"/>
      <c r="G30" s="50"/>
      <c r="H30" s="42"/>
      <c r="I30" s="50"/>
      <c r="J30" s="42"/>
      <c r="K30" s="91">
        <f>IFERROR(ROUND(SUM(Budget_DetailEx2[[#This Row],[Year 1 
(2021-22 FY) Expenditures]]+Budget_DetailEx2[[#This Row],[Year 2
(2022-23 FY) Expenditures]]+Budget_DetailEx2[[#This Row],[Year 3
(Jul 2023 - Sep 24) Expenditures]]),2),0)</f>
        <v>0</v>
      </c>
    </row>
    <row r="31" spans="1:11" s="45" customFormat="1" x14ac:dyDescent="0.35">
      <c r="A31" s="48"/>
      <c r="B31" s="42"/>
      <c r="C31" s="52"/>
      <c r="D31" s="46"/>
      <c r="E31" s="50"/>
      <c r="F31" s="42"/>
      <c r="G31" s="50"/>
      <c r="H31" s="42"/>
      <c r="I31" s="50"/>
      <c r="J31" s="42"/>
      <c r="K31" s="91">
        <f>IFERROR(ROUND(SUM(Budget_DetailEx2[[#This Row],[Year 1 
(2021-22 FY) Expenditures]]+Budget_DetailEx2[[#This Row],[Year 2
(2022-23 FY) Expenditures]]+Budget_DetailEx2[[#This Row],[Year 3
(Jul 2023 - Sep 24) Expenditures]]),2),0)</f>
        <v>0</v>
      </c>
    </row>
    <row r="32" spans="1:11" s="45" customFormat="1" x14ac:dyDescent="0.35">
      <c r="A32" s="48"/>
      <c r="B32" s="42"/>
      <c r="C32" s="52"/>
      <c r="D32" s="46"/>
      <c r="E32" s="50"/>
      <c r="F32" s="42"/>
      <c r="G32" s="50"/>
      <c r="H32" s="42"/>
      <c r="I32" s="50"/>
      <c r="J32" s="42"/>
      <c r="K32" s="91">
        <f>IFERROR(ROUND(SUM(Budget_DetailEx2[[#This Row],[Year 1 
(2021-22 FY) Expenditures]]+Budget_DetailEx2[[#This Row],[Year 2
(2022-23 FY) Expenditures]]+Budget_DetailEx2[[#This Row],[Year 3
(Jul 2023 - Sep 24) Expenditures]]),2),0)</f>
        <v>0</v>
      </c>
    </row>
    <row r="33" spans="1:12" s="45" customFormat="1" x14ac:dyDescent="0.35">
      <c r="A33" s="48"/>
      <c r="B33" s="42"/>
      <c r="C33" s="52"/>
      <c r="D33" s="46"/>
      <c r="E33" s="50"/>
      <c r="F33" s="42"/>
      <c r="G33" s="50"/>
      <c r="H33" s="42"/>
      <c r="I33" s="50"/>
      <c r="J33" s="42"/>
      <c r="K33" s="91">
        <f>IFERROR(ROUND(SUM(Budget_DetailEx2[[#This Row],[Year 1 
(2021-22 FY) Expenditures]]+Budget_DetailEx2[[#This Row],[Year 2
(2022-23 FY) Expenditures]]+Budget_DetailEx2[[#This Row],[Year 3
(Jul 2023 - Sep 24) Expenditures]]),2),0)</f>
        <v>0</v>
      </c>
    </row>
    <row r="34" spans="1:12" s="45" customFormat="1" x14ac:dyDescent="0.35">
      <c r="A34" s="48"/>
      <c r="B34" s="42"/>
      <c r="C34" s="52"/>
      <c r="D34" s="46"/>
      <c r="E34" s="50"/>
      <c r="F34" s="42"/>
      <c r="G34" s="50"/>
      <c r="H34" s="42"/>
      <c r="I34" s="50"/>
      <c r="J34" s="42"/>
      <c r="K34" s="91">
        <f>IFERROR(ROUND(SUM(Budget_DetailEx2[[#This Row],[Year 1 
(2021-22 FY) Expenditures]]+Budget_DetailEx2[[#This Row],[Year 2
(2022-23 FY) Expenditures]]+Budget_DetailEx2[[#This Row],[Year 3
(Jul 2023 - Sep 24) Expenditures]]),2),0)</f>
        <v>0</v>
      </c>
    </row>
    <row r="35" spans="1:12" s="45" customFormat="1" x14ac:dyDescent="0.35">
      <c r="A35" s="48"/>
      <c r="B35" s="42"/>
      <c r="C35" s="52"/>
      <c r="D35" s="46"/>
      <c r="E35" s="50"/>
      <c r="F35" s="42"/>
      <c r="G35" s="50"/>
      <c r="H35" s="42"/>
      <c r="I35" s="50"/>
      <c r="J35" s="42"/>
      <c r="K35" s="91">
        <f>IFERROR(ROUND(SUM(Budget_DetailEx2[[#This Row],[Year 1 
(2021-22 FY) Expenditures]]+Budget_DetailEx2[[#This Row],[Year 2
(2022-23 FY) Expenditures]]+Budget_DetailEx2[[#This Row],[Year 3
(Jul 2023 - Sep 24) Expenditures]]),2),0)</f>
        <v>0</v>
      </c>
    </row>
    <row r="36" spans="1:12" s="45" customFormat="1" x14ac:dyDescent="0.35">
      <c r="A36" s="48"/>
      <c r="B36" s="42"/>
      <c r="C36" s="52"/>
      <c r="D36" s="46"/>
      <c r="E36" s="50"/>
      <c r="F36" s="42"/>
      <c r="G36" s="50"/>
      <c r="H36" s="42"/>
      <c r="I36" s="50"/>
      <c r="J36" s="42"/>
      <c r="K36" s="91">
        <f>IFERROR(ROUND(SUM(Budget_DetailEx2[[#This Row],[Year 1 
(2021-22 FY) Expenditures]]+Budget_DetailEx2[[#This Row],[Year 2
(2022-23 FY) Expenditures]]+Budget_DetailEx2[[#This Row],[Year 3
(Jul 2023 - Sep 24) Expenditures]]),2),0)</f>
        <v>0</v>
      </c>
    </row>
    <row r="37" spans="1:12" s="45" customFormat="1" x14ac:dyDescent="0.35">
      <c r="A37" s="48"/>
      <c r="B37" s="42"/>
      <c r="C37" s="52"/>
      <c r="D37" s="46"/>
      <c r="E37" s="50"/>
      <c r="F37" s="42"/>
      <c r="G37" s="50"/>
      <c r="H37" s="42"/>
      <c r="I37" s="50"/>
      <c r="J37" s="42"/>
      <c r="K37" s="91">
        <f>IFERROR(ROUND(SUM(Budget_DetailEx2[[#This Row],[Year 1 
(2021-22 FY) Expenditures]]+Budget_DetailEx2[[#This Row],[Year 2
(2022-23 FY) Expenditures]]+Budget_DetailEx2[[#This Row],[Year 3
(Jul 2023 - Sep 24) Expenditures]]),2),0)</f>
        <v>0</v>
      </c>
    </row>
    <row r="38" spans="1:12" s="45" customFormat="1" x14ac:dyDescent="0.35">
      <c r="A38" s="48"/>
      <c r="B38" s="42"/>
      <c r="C38" s="52"/>
      <c r="D38" s="46"/>
      <c r="E38" s="50"/>
      <c r="F38" s="42"/>
      <c r="G38" s="50"/>
      <c r="H38" s="42"/>
      <c r="I38" s="50"/>
      <c r="J38" s="42"/>
      <c r="K38" s="91">
        <f>IFERROR(ROUND(SUM(Budget_DetailEx2[[#This Row],[Year 1 
(2021-22 FY) Expenditures]]+Budget_DetailEx2[[#This Row],[Year 2
(2022-23 FY) Expenditures]]+Budget_DetailEx2[[#This Row],[Year 3
(Jul 2023 - Sep 24) Expenditures]]),2),0)</f>
        <v>0</v>
      </c>
    </row>
    <row r="39" spans="1:12" s="45" customFormat="1" x14ac:dyDescent="0.35">
      <c r="A39" s="48"/>
      <c r="B39" s="42"/>
      <c r="C39" s="52"/>
      <c r="D39" s="46"/>
      <c r="E39" s="50"/>
      <c r="F39" s="42"/>
      <c r="G39" s="50"/>
      <c r="H39" s="42"/>
      <c r="I39" s="50"/>
      <c r="J39" s="42"/>
      <c r="K39" s="91">
        <f>IFERROR(ROUND(SUM(Budget_DetailEx2[[#This Row],[Year 1 
(2021-22 FY) Expenditures]]+Budget_DetailEx2[[#This Row],[Year 2
(2022-23 FY) Expenditures]]+Budget_DetailEx2[[#This Row],[Year 3
(Jul 2023 - Sep 24) Expenditures]]),2),0)</f>
        <v>0</v>
      </c>
    </row>
    <row r="40" spans="1:12" s="45" customFormat="1" x14ac:dyDescent="0.35">
      <c r="A40" s="48"/>
      <c r="B40" s="42"/>
      <c r="C40" s="52"/>
      <c r="D40" s="46"/>
      <c r="E40" s="50"/>
      <c r="F40" s="42"/>
      <c r="G40" s="50"/>
      <c r="H40" s="42"/>
      <c r="I40" s="50"/>
      <c r="J40" s="42"/>
      <c r="K40" s="91">
        <f>IFERROR(ROUND(SUM(Budget_DetailEx2[[#This Row],[Year 1 
(2021-22 FY) Expenditures]]+Budget_DetailEx2[[#This Row],[Year 2
(2022-23 FY) Expenditures]]+Budget_DetailEx2[[#This Row],[Year 3
(Jul 2023 - Sep 24) Expenditures]]),2),0)</f>
        <v>0</v>
      </c>
    </row>
    <row r="41" spans="1:12" s="45" customFormat="1" x14ac:dyDescent="0.35">
      <c r="A41" s="48"/>
      <c r="B41" s="42"/>
      <c r="C41" s="52"/>
      <c r="D41" s="46"/>
      <c r="E41" s="50"/>
      <c r="F41" s="42"/>
      <c r="G41" s="50"/>
      <c r="H41" s="42"/>
      <c r="I41" s="50"/>
      <c r="J41" s="42"/>
      <c r="K41" s="91">
        <f>IFERROR(ROUND(SUM(Budget_DetailEx2[[#This Row],[Year 1 
(2021-22 FY) Expenditures]]+Budget_DetailEx2[[#This Row],[Year 2
(2022-23 FY) Expenditures]]+Budget_DetailEx2[[#This Row],[Year 3
(Jul 2023 - Sep 24) Expenditures]]),2),0)</f>
        <v>0</v>
      </c>
    </row>
    <row r="42" spans="1:12" s="45" customFormat="1" x14ac:dyDescent="0.35">
      <c r="A42" s="48"/>
      <c r="B42" s="42"/>
      <c r="C42" s="52"/>
      <c r="D42" s="46"/>
      <c r="E42" s="50"/>
      <c r="F42" s="42"/>
      <c r="G42" s="50"/>
      <c r="H42" s="42"/>
      <c r="I42" s="50"/>
      <c r="J42" s="42"/>
      <c r="K42" s="91">
        <f>IFERROR(ROUND(SUM(Budget_DetailEx2[[#This Row],[Year 1 
(2021-22 FY) Expenditures]]+Budget_DetailEx2[[#This Row],[Year 2
(2022-23 FY) Expenditures]]+Budget_DetailEx2[[#This Row],[Year 3
(Jul 2023 - Sep 24) Expenditures]]),2),0)</f>
        <v>0</v>
      </c>
    </row>
    <row r="43" spans="1:12" s="45" customFormat="1" x14ac:dyDescent="0.35">
      <c r="A43" s="48"/>
      <c r="B43" s="42"/>
      <c r="C43" s="52"/>
      <c r="D43" s="46"/>
      <c r="E43" s="50"/>
      <c r="F43" s="42"/>
      <c r="G43" s="50"/>
      <c r="H43" s="42"/>
      <c r="I43" s="50"/>
      <c r="J43" s="42"/>
      <c r="K43" s="91">
        <f>IFERROR(ROUND(SUM(Budget_DetailEx2[[#This Row],[Year 1 
(2021-22 FY) Expenditures]]+Budget_DetailEx2[[#This Row],[Year 2
(2022-23 FY) Expenditures]]+Budget_DetailEx2[[#This Row],[Year 3
(Jul 2023 - Sep 24) Expenditures]]),2),0)</f>
        <v>0</v>
      </c>
    </row>
    <row r="44" spans="1:12" s="45" customFormat="1" x14ac:dyDescent="0.35">
      <c r="A44" s="48"/>
      <c r="B44" s="42"/>
      <c r="C44" s="52"/>
      <c r="D44" s="46"/>
      <c r="E44" s="50"/>
      <c r="F44" s="42"/>
      <c r="G44" s="50"/>
      <c r="H44" s="42"/>
      <c r="I44" s="50"/>
      <c r="J44" s="42"/>
      <c r="K44" s="91">
        <f>IFERROR(ROUND(SUM(Budget_DetailEx2[[#This Row],[Year 1 
(2021-22 FY) Expenditures]]+Budget_DetailEx2[[#This Row],[Year 2
(2022-23 FY) Expenditures]]+Budget_DetailEx2[[#This Row],[Year 3
(Jul 2023 - Sep 24) Expenditures]]),2),0)</f>
        <v>0</v>
      </c>
    </row>
    <row r="45" spans="1:12" s="45" customFormat="1" x14ac:dyDescent="0.35">
      <c r="A45" s="48"/>
      <c r="B45" s="42"/>
      <c r="C45" s="52"/>
      <c r="D45" s="46"/>
      <c r="E45" s="50"/>
      <c r="F45" s="42"/>
      <c r="G45" s="50"/>
      <c r="H45" s="42"/>
      <c r="I45" s="50"/>
      <c r="J45" s="42"/>
      <c r="K45" s="91">
        <f>IFERROR(ROUND(SUM(Budget_DetailEx2[[#This Row],[Year 1 
(2021-22 FY) Expenditures]]+Budget_DetailEx2[[#This Row],[Year 2
(2022-23 FY) Expenditures]]+Budget_DetailEx2[[#This Row],[Year 3
(Jul 2023 - Sep 24) Expenditures]]),2),0)</f>
        <v>0</v>
      </c>
    </row>
    <row r="46" spans="1:12" s="45" customFormat="1" x14ac:dyDescent="0.35">
      <c r="A46" s="48"/>
      <c r="B46" s="42"/>
      <c r="C46" s="43"/>
      <c r="D46" s="42"/>
      <c r="E46" s="42"/>
      <c r="F46" s="44"/>
      <c r="G46" s="42"/>
      <c r="H46" s="44"/>
      <c r="I46" s="42"/>
      <c r="J46" s="44"/>
      <c r="K46" s="42"/>
      <c r="L46" s="44"/>
    </row>
    <row r="47" spans="1:12" s="45" customFormat="1" x14ac:dyDescent="0.35">
      <c r="A47" s="48"/>
      <c r="B47" s="42"/>
      <c r="C47" s="43"/>
      <c r="D47" s="42"/>
      <c r="E47" s="42"/>
      <c r="F47" s="44"/>
      <c r="G47" s="42"/>
      <c r="H47" s="44"/>
      <c r="I47" s="42"/>
      <c r="J47" s="44"/>
      <c r="K47" s="42"/>
      <c r="L47" s="44"/>
    </row>
    <row r="48" spans="1:12" s="45" customFormat="1" x14ac:dyDescent="0.35">
      <c r="A48" s="48"/>
      <c r="B48" s="42"/>
      <c r="C48" s="43"/>
      <c r="D48" s="42"/>
      <c r="E48" s="42"/>
      <c r="F48" s="44"/>
      <c r="G48" s="42"/>
      <c r="H48" s="44"/>
      <c r="I48" s="42"/>
      <c r="J48" s="44"/>
      <c r="K48" s="42"/>
      <c r="L48" s="44"/>
    </row>
    <row r="49" spans="1:12" s="45" customFormat="1" x14ac:dyDescent="0.35">
      <c r="A49" s="48"/>
      <c r="B49" s="42"/>
      <c r="C49" s="43"/>
      <c r="D49" s="42"/>
      <c r="E49" s="42"/>
      <c r="F49" s="44"/>
      <c r="G49" s="42"/>
      <c r="H49" s="44"/>
      <c r="I49" s="42"/>
      <c r="J49" s="44"/>
      <c r="K49" s="42"/>
      <c r="L49" s="44"/>
    </row>
    <row r="50" spans="1:12" s="45" customFormat="1" x14ac:dyDescent="0.35">
      <c r="A50" s="48"/>
      <c r="B50" s="42"/>
      <c r="C50" s="43"/>
      <c r="D50" s="42"/>
      <c r="E50" s="42"/>
      <c r="F50" s="44"/>
      <c r="G50" s="42"/>
      <c r="H50" s="44"/>
      <c r="I50" s="42"/>
      <c r="J50" s="44"/>
      <c r="K50" s="42"/>
      <c r="L50" s="44"/>
    </row>
    <row r="51" spans="1:12" s="45" customFormat="1" x14ac:dyDescent="0.35">
      <c r="A51" s="48"/>
      <c r="B51" s="42"/>
      <c r="C51" s="43"/>
      <c r="D51" s="42"/>
      <c r="E51" s="42"/>
      <c r="F51" s="44"/>
      <c r="G51" s="42"/>
      <c r="H51" s="44"/>
      <c r="I51" s="42"/>
      <c r="J51" s="44"/>
      <c r="K51" s="42"/>
      <c r="L51" s="44"/>
    </row>
    <row r="52" spans="1:12" s="45" customFormat="1" x14ac:dyDescent="0.35">
      <c r="A52" s="48"/>
      <c r="B52" s="42"/>
      <c r="C52" s="43"/>
      <c r="D52" s="42"/>
      <c r="E52" s="42"/>
      <c r="F52" s="44"/>
      <c r="G52" s="42"/>
      <c r="H52" s="44"/>
      <c r="I52" s="42"/>
      <c r="J52" s="44"/>
      <c r="K52" s="42"/>
      <c r="L52" s="44"/>
    </row>
    <row r="53" spans="1:12" s="45" customFormat="1" x14ac:dyDescent="0.35">
      <c r="A53" s="48"/>
      <c r="B53" s="42"/>
      <c r="C53" s="43"/>
      <c r="D53" s="42"/>
      <c r="E53" s="42"/>
      <c r="F53" s="44"/>
      <c r="G53" s="42"/>
      <c r="H53" s="44"/>
      <c r="I53" s="42"/>
      <c r="J53" s="44"/>
      <c r="K53" s="42"/>
      <c r="L53" s="44"/>
    </row>
    <row r="54" spans="1:12" s="45" customFormat="1" x14ac:dyDescent="0.35">
      <c r="A54" s="48"/>
      <c r="B54" s="42"/>
      <c r="C54" s="43"/>
      <c r="D54" s="42"/>
      <c r="E54" s="42"/>
      <c r="F54" s="44"/>
      <c r="G54" s="42"/>
      <c r="H54" s="44"/>
      <c r="I54" s="42"/>
      <c r="J54" s="44"/>
      <c r="K54" s="42"/>
      <c r="L54" s="44"/>
    </row>
    <row r="55" spans="1:12" s="45" customFormat="1" x14ac:dyDescent="0.35">
      <c r="A55" s="48"/>
      <c r="B55" s="42"/>
      <c r="C55" s="43"/>
      <c r="D55" s="42"/>
      <c r="E55" s="42"/>
      <c r="F55" s="44"/>
      <c r="G55" s="42"/>
      <c r="H55" s="44"/>
      <c r="I55" s="42"/>
      <c r="J55" s="44"/>
      <c r="K55" s="42"/>
      <c r="L55" s="44"/>
    </row>
    <row r="56" spans="1:12" s="45" customFormat="1" x14ac:dyDescent="0.35">
      <c r="A56" s="48"/>
    </row>
    <row r="57" spans="1:12" s="45" customFormat="1" x14ac:dyDescent="0.35">
      <c r="A57" s="48"/>
    </row>
    <row r="58" spans="1:12" s="45" customFormat="1" x14ac:dyDescent="0.35">
      <c r="A58" s="48"/>
    </row>
    <row r="59" spans="1:12" s="45" customFormat="1" x14ac:dyDescent="0.35">
      <c r="A59" s="48"/>
    </row>
    <row r="60" spans="1:12" s="45" customFormat="1" x14ac:dyDescent="0.35">
      <c r="A60" s="48"/>
    </row>
    <row r="61" spans="1:12" s="45" customFormat="1" x14ac:dyDescent="0.35">
      <c r="A61" s="48"/>
    </row>
    <row r="62" spans="1:12" s="45" customFormat="1" x14ac:dyDescent="0.35">
      <c r="A62" s="48"/>
    </row>
    <row r="63" spans="1:12" s="45" customFormat="1" x14ac:dyDescent="0.35">
      <c r="A63" s="48"/>
    </row>
    <row r="64" spans="1:12" s="45" customFormat="1" x14ac:dyDescent="0.35">
      <c r="A64" s="48"/>
    </row>
    <row r="65" spans="1:1" s="45" customFormat="1" x14ac:dyDescent="0.35">
      <c r="A65" s="48"/>
    </row>
    <row r="66" spans="1:1" s="45" customFormat="1" x14ac:dyDescent="0.35">
      <c r="A66" s="48"/>
    </row>
    <row r="67" spans="1:1" s="45" customFormat="1" x14ac:dyDescent="0.35">
      <c r="A67" s="48"/>
    </row>
    <row r="68" spans="1:1" s="45" customFormat="1" x14ac:dyDescent="0.35">
      <c r="A68" s="48"/>
    </row>
    <row r="69" spans="1:1" s="45" customFormat="1" x14ac:dyDescent="0.35">
      <c r="A69" s="48"/>
    </row>
    <row r="70" spans="1:1" s="45" customFormat="1" x14ac:dyDescent="0.35">
      <c r="A70" s="48"/>
    </row>
    <row r="71" spans="1:1" s="45" customFormat="1" x14ac:dyDescent="0.35">
      <c r="A71" s="48"/>
    </row>
    <row r="72" spans="1:1" s="45" customFormat="1" x14ac:dyDescent="0.35">
      <c r="A72" s="48"/>
    </row>
    <row r="73" spans="1:1" s="45" customFormat="1" x14ac:dyDescent="0.35">
      <c r="A73" s="48"/>
    </row>
    <row r="74" spans="1:1" s="45" customFormat="1" x14ac:dyDescent="0.35">
      <c r="A74" s="48"/>
    </row>
    <row r="75" spans="1:1" s="45" customFormat="1" x14ac:dyDescent="0.35">
      <c r="A75" s="48"/>
    </row>
    <row r="76" spans="1:1" s="45" customFormat="1" x14ac:dyDescent="0.35">
      <c r="A76" s="48"/>
    </row>
    <row r="77" spans="1:1" s="45" customFormat="1" x14ac:dyDescent="0.35">
      <c r="A77" s="48"/>
    </row>
    <row r="78" spans="1:1" s="45" customFormat="1" x14ac:dyDescent="0.35">
      <c r="A78" s="48"/>
    </row>
    <row r="79" spans="1:1" s="45" customFormat="1" x14ac:dyDescent="0.35">
      <c r="A79" s="48"/>
    </row>
    <row r="80" spans="1:1" s="45" customFormat="1" x14ac:dyDescent="0.35">
      <c r="A80" s="48"/>
    </row>
    <row r="81" spans="1:1" s="45" customFormat="1" x14ac:dyDescent="0.35">
      <c r="A81" s="48"/>
    </row>
    <row r="82" spans="1:1" s="45" customFormat="1" x14ac:dyDescent="0.35">
      <c r="A82" s="48"/>
    </row>
    <row r="83" spans="1:1" s="45" customFormat="1" x14ac:dyDescent="0.35">
      <c r="A83" s="48"/>
    </row>
    <row r="84" spans="1:1" s="45" customFormat="1" x14ac:dyDescent="0.35">
      <c r="A84" s="48"/>
    </row>
    <row r="85" spans="1:1" s="45" customFormat="1" x14ac:dyDescent="0.35">
      <c r="A85" s="48"/>
    </row>
    <row r="86" spans="1:1" s="45" customFormat="1" x14ac:dyDescent="0.35">
      <c r="A86" s="48"/>
    </row>
    <row r="87" spans="1:1" s="45" customFormat="1" x14ac:dyDescent="0.35">
      <c r="A87" s="48"/>
    </row>
    <row r="88" spans="1:1" s="45" customFormat="1" x14ac:dyDescent="0.35">
      <c r="A88" s="48"/>
    </row>
    <row r="89" spans="1:1" s="45" customFormat="1" x14ac:dyDescent="0.35">
      <c r="A89" s="48"/>
    </row>
    <row r="90" spans="1:1" s="45" customFormat="1" x14ac:dyDescent="0.35">
      <c r="A90" s="48"/>
    </row>
    <row r="91" spans="1:1" s="45" customFormat="1" x14ac:dyDescent="0.35">
      <c r="A91" s="48"/>
    </row>
    <row r="92" spans="1:1" s="45" customFormat="1" x14ac:dyDescent="0.35">
      <c r="A92" s="48"/>
    </row>
    <row r="93" spans="1:1" s="45" customFormat="1" x14ac:dyDescent="0.35">
      <c r="A93" s="48"/>
    </row>
    <row r="94" spans="1:1" s="45" customFormat="1" x14ac:dyDescent="0.35">
      <c r="A94" s="48"/>
    </row>
    <row r="95" spans="1:1" s="45" customFormat="1" x14ac:dyDescent="0.35">
      <c r="A95" s="48"/>
    </row>
    <row r="96" spans="1:1" s="45" customFormat="1" x14ac:dyDescent="0.35">
      <c r="A96" s="48"/>
    </row>
    <row r="97" spans="1:1" s="45" customFormat="1" x14ac:dyDescent="0.35">
      <c r="A97" s="48"/>
    </row>
    <row r="98" spans="1:1" s="45" customFormat="1" x14ac:dyDescent="0.35">
      <c r="A98" s="48"/>
    </row>
    <row r="99" spans="1:1" s="45" customFormat="1" x14ac:dyDescent="0.35">
      <c r="A99" s="48"/>
    </row>
    <row r="100" spans="1:1" s="45" customFormat="1" x14ac:dyDescent="0.35">
      <c r="A100" s="48"/>
    </row>
    <row r="101" spans="1:1" s="45" customFormat="1" x14ac:dyDescent="0.35">
      <c r="A101" s="48"/>
    </row>
    <row r="102" spans="1:1" s="45" customFormat="1" x14ac:dyDescent="0.35">
      <c r="A102" s="48"/>
    </row>
    <row r="103" spans="1:1" s="45" customFormat="1" x14ac:dyDescent="0.35">
      <c r="A103" s="48"/>
    </row>
    <row r="104" spans="1:1" s="45" customFormat="1" x14ac:dyDescent="0.35">
      <c r="A104" s="48"/>
    </row>
    <row r="105" spans="1:1" s="45" customFormat="1" x14ac:dyDescent="0.35">
      <c r="A105" s="48"/>
    </row>
    <row r="106" spans="1:1" s="45" customFormat="1" x14ac:dyDescent="0.35">
      <c r="A106" s="48"/>
    </row>
    <row r="107" spans="1:1" s="45" customFormat="1" x14ac:dyDescent="0.35">
      <c r="A107" s="48"/>
    </row>
    <row r="108" spans="1:1" s="45" customFormat="1" x14ac:dyDescent="0.35">
      <c r="A108" s="48"/>
    </row>
    <row r="109" spans="1:1" s="45" customFormat="1" x14ac:dyDescent="0.35">
      <c r="A109" s="48"/>
    </row>
    <row r="110" spans="1:1" s="45" customFormat="1" x14ac:dyDescent="0.35">
      <c r="A110" s="48"/>
    </row>
    <row r="111" spans="1:1" s="45" customFormat="1" x14ac:dyDescent="0.35">
      <c r="A111" s="48"/>
    </row>
    <row r="112" spans="1:1" s="45" customFormat="1" x14ac:dyDescent="0.35">
      <c r="A112" s="48"/>
    </row>
    <row r="113" spans="1:1" s="45" customFormat="1" x14ac:dyDescent="0.35">
      <c r="A113" s="48"/>
    </row>
    <row r="114" spans="1:1" s="45" customFormat="1" x14ac:dyDescent="0.35">
      <c r="A114" s="48"/>
    </row>
    <row r="115" spans="1:1" s="45" customFormat="1" x14ac:dyDescent="0.35">
      <c r="A115" s="48"/>
    </row>
    <row r="116" spans="1:1" s="45" customFormat="1" x14ac:dyDescent="0.35">
      <c r="A116" s="48"/>
    </row>
    <row r="117" spans="1:1" s="45" customFormat="1" x14ac:dyDescent="0.35">
      <c r="A117" s="48"/>
    </row>
    <row r="118" spans="1:1" s="45" customFormat="1" x14ac:dyDescent="0.35">
      <c r="A118" s="48"/>
    </row>
    <row r="119" spans="1:1" s="45" customFormat="1" x14ac:dyDescent="0.35">
      <c r="A119" s="48"/>
    </row>
    <row r="120" spans="1:1" s="45" customFormat="1" x14ac:dyDescent="0.35">
      <c r="A120" s="48"/>
    </row>
    <row r="121" spans="1:1" s="45" customFormat="1" x14ac:dyDescent="0.35">
      <c r="A121" s="48"/>
    </row>
    <row r="122" spans="1:1" s="45" customFormat="1" x14ac:dyDescent="0.35">
      <c r="A122" s="48"/>
    </row>
    <row r="123" spans="1:1" s="45" customFormat="1" x14ac:dyDescent="0.35">
      <c r="A123" s="48"/>
    </row>
    <row r="124" spans="1:1" s="45" customFormat="1" x14ac:dyDescent="0.35">
      <c r="A124" s="48"/>
    </row>
    <row r="125" spans="1:1" s="45" customFormat="1" x14ac:dyDescent="0.35">
      <c r="A125" s="48"/>
    </row>
    <row r="126" spans="1:1" s="45" customFormat="1" x14ac:dyDescent="0.35">
      <c r="A126" s="48"/>
    </row>
    <row r="127" spans="1:1" s="45" customFormat="1" x14ac:dyDescent="0.35">
      <c r="A127" s="48"/>
    </row>
    <row r="128" spans="1:1" s="45" customFormat="1" x14ac:dyDescent="0.35">
      <c r="A128" s="48"/>
    </row>
    <row r="129" spans="1:1" s="45" customFormat="1" x14ac:dyDescent="0.35">
      <c r="A129" s="48"/>
    </row>
    <row r="130" spans="1:1" s="45" customFormat="1" x14ac:dyDescent="0.35">
      <c r="A130" s="48"/>
    </row>
    <row r="131" spans="1:1" s="45" customFormat="1" x14ac:dyDescent="0.35">
      <c r="A131" s="48"/>
    </row>
    <row r="132" spans="1:1" s="45" customFormat="1" x14ac:dyDescent="0.35">
      <c r="A132" s="48"/>
    </row>
    <row r="133" spans="1:1" s="45" customFormat="1" x14ac:dyDescent="0.35">
      <c r="A133" s="48"/>
    </row>
    <row r="134" spans="1:1" s="45" customFormat="1" x14ac:dyDescent="0.35">
      <c r="A134" s="48"/>
    </row>
    <row r="135" spans="1:1" s="45" customFormat="1" x14ac:dyDescent="0.35">
      <c r="A135" s="48"/>
    </row>
    <row r="136" spans="1:1" s="45" customFormat="1" x14ac:dyDescent="0.35">
      <c r="A136" s="48"/>
    </row>
    <row r="137" spans="1:1" s="45" customFormat="1" x14ac:dyDescent="0.35">
      <c r="A137" s="48"/>
    </row>
    <row r="138" spans="1:1" s="45" customFormat="1" x14ac:dyDescent="0.35">
      <c r="A138" s="48"/>
    </row>
    <row r="139" spans="1:1" s="45" customFormat="1" x14ac:dyDescent="0.35">
      <c r="A139" s="48"/>
    </row>
    <row r="140" spans="1:1" s="45" customFormat="1" x14ac:dyDescent="0.35">
      <c r="A140" s="48"/>
    </row>
    <row r="141" spans="1:1" s="45" customFormat="1" x14ac:dyDescent="0.35">
      <c r="A141" s="48"/>
    </row>
    <row r="142" spans="1:1" s="45" customFormat="1" x14ac:dyDescent="0.35">
      <c r="A142" s="48"/>
    </row>
    <row r="143" spans="1:1" s="45" customFormat="1" x14ac:dyDescent="0.35">
      <c r="A143" s="48"/>
    </row>
    <row r="144" spans="1:1" s="45" customFormat="1" x14ac:dyDescent="0.35">
      <c r="A144" s="48"/>
    </row>
    <row r="145" spans="1:1" s="45" customFormat="1" x14ac:dyDescent="0.35">
      <c r="A145" s="48"/>
    </row>
    <row r="146" spans="1:1" s="45" customFormat="1" x14ac:dyDescent="0.35">
      <c r="A146" s="48"/>
    </row>
    <row r="147" spans="1:1" s="45" customFormat="1" x14ac:dyDescent="0.35">
      <c r="A147" s="48"/>
    </row>
    <row r="148" spans="1:1" s="45" customFormat="1" x14ac:dyDescent="0.35">
      <c r="A148" s="48"/>
    </row>
    <row r="149" spans="1:1" s="45" customFormat="1" x14ac:dyDescent="0.35">
      <c r="A149" s="48"/>
    </row>
    <row r="150" spans="1:1" s="45" customFormat="1" x14ac:dyDescent="0.35">
      <c r="A150" s="48"/>
    </row>
    <row r="151" spans="1:1" s="45" customFormat="1" x14ac:dyDescent="0.35">
      <c r="A151" s="48"/>
    </row>
    <row r="152" spans="1:1" s="45" customFormat="1" x14ac:dyDescent="0.35">
      <c r="A152" s="48"/>
    </row>
    <row r="153" spans="1:1" s="45" customFormat="1" x14ac:dyDescent="0.35">
      <c r="A153" s="48"/>
    </row>
    <row r="154" spans="1:1" s="45" customFormat="1" x14ac:dyDescent="0.35">
      <c r="A154" s="48"/>
    </row>
    <row r="155" spans="1:1" s="45" customFormat="1" x14ac:dyDescent="0.35">
      <c r="A155" s="48"/>
    </row>
    <row r="156" spans="1:1" s="45" customFormat="1" x14ac:dyDescent="0.35">
      <c r="A156" s="48"/>
    </row>
    <row r="157" spans="1:1" s="45" customFormat="1" x14ac:dyDescent="0.35">
      <c r="A157" s="48"/>
    </row>
    <row r="158" spans="1:1" s="45" customFormat="1" x14ac:dyDescent="0.35">
      <c r="A158" s="48"/>
    </row>
    <row r="159" spans="1:1" s="45" customFormat="1" x14ac:dyDescent="0.35">
      <c r="A159" s="48"/>
    </row>
    <row r="160" spans="1:1" s="45" customFormat="1" x14ac:dyDescent="0.35">
      <c r="A160" s="48"/>
    </row>
    <row r="161" spans="1:1" s="45" customFormat="1" x14ac:dyDescent="0.35">
      <c r="A161" s="48"/>
    </row>
    <row r="162" spans="1:1" s="45" customFormat="1" x14ac:dyDescent="0.35">
      <c r="A162" s="48"/>
    </row>
    <row r="163" spans="1:1" s="45" customFormat="1" x14ac:dyDescent="0.35">
      <c r="A163" s="48"/>
    </row>
    <row r="164" spans="1:1" s="45" customFormat="1" x14ac:dyDescent="0.35">
      <c r="A164" s="48"/>
    </row>
    <row r="165" spans="1:1" s="45" customFormat="1" x14ac:dyDescent="0.35">
      <c r="A165" s="48"/>
    </row>
    <row r="166" spans="1:1" s="45" customFormat="1" x14ac:dyDescent="0.35">
      <c r="A166" s="48"/>
    </row>
    <row r="167" spans="1:1" s="45" customFormat="1" x14ac:dyDescent="0.35">
      <c r="A167" s="48"/>
    </row>
    <row r="168" spans="1:1" s="45" customFormat="1" x14ac:dyDescent="0.35">
      <c r="A168" s="48"/>
    </row>
    <row r="169" spans="1:1" s="45" customFormat="1" x14ac:dyDescent="0.35">
      <c r="A169" s="48"/>
    </row>
    <row r="170" spans="1:1" s="45" customFormat="1" x14ac:dyDescent="0.35">
      <c r="A170" s="48"/>
    </row>
    <row r="171" spans="1:1" s="45" customFormat="1" x14ac:dyDescent="0.35">
      <c r="A171" s="48"/>
    </row>
    <row r="172" spans="1:1" s="45" customFormat="1" x14ac:dyDescent="0.35">
      <c r="A172" s="48"/>
    </row>
    <row r="173" spans="1:1" s="45" customFormat="1" x14ac:dyDescent="0.35">
      <c r="A173" s="48"/>
    </row>
    <row r="174" spans="1:1" s="45" customFormat="1" x14ac:dyDescent="0.35">
      <c r="A174" s="48"/>
    </row>
    <row r="175" spans="1:1" s="45" customFormat="1" x14ac:dyDescent="0.35">
      <c r="A175" s="48"/>
    </row>
    <row r="176" spans="1:1" s="45" customFormat="1" x14ac:dyDescent="0.35">
      <c r="A176" s="48"/>
    </row>
    <row r="177" spans="1:1" s="45" customFormat="1" x14ac:dyDescent="0.35">
      <c r="A177" s="48"/>
    </row>
    <row r="178" spans="1:1" s="45" customFormat="1" x14ac:dyDescent="0.35">
      <c r="A178" s="48"/>
    </row>
    <row r="179" spans="1:1" s="45" customFormat="1" x14ac:dyDescent="0.35">
      <c r="A179" s="48"/>
    </row>
    <row r="180" spans="1:1" s="45" customFormat="1" x14ac:dyDescent="0.35">
      <c r="A180" s="48"/>
    </row>
    <row r="181" spans="1:1" s="45" customFormat="1" x14ac:dyDescent="0.35">
      <c r="A181" s="48"/>
    </row>
    <row r="182" spans="1:1" s="45" customFormat="1" x14ac:dyDescent="0.35">
      <c r="A182" s="48"/>
    </row>
    <row r="183" spans="1:1" s="45" customFormat="1" x14ac:dyDescent="0.35">
      <c r="A183" s="48"/>
    </row>
    <row r="184" spans="1:1" s="45" customFormat="1" x14ac:dyDescent="0.35">
      <c r="A184" s="48"/>
    </row>
    <row r="185" spans="1:1" s="45" customFormat="1" x14ac:dyDescent="0.35">
      <c r="A185" s="48"/>
    </row>
    <row r="186" spans="1:1" s="45" customFormat="1" x14ac:dyDescent="0.35">
      <c r="A186" s="48"/>
    </row>
    <row r="187" spans="1:1" s="45" customFormat="1" x14ac:dyDescent="0.35">
      <c r="A187" s="48"/>
    </row>
    <row r="188" spans="1:1" s="45" customFormat="1" x14ac:dyDescent="0.35">
      <c r="A188" s="48"/>
    </row>
    <row r="189" spans="1:1" s="45" customFormat="1" x14ac:dyDescent="0.35">
      <c r="A189" s="48"/>
    </row>
    <row r="190" spans="1:1" s="45" customFormat="1" x14ac:dyDescent="0.35">
      <c r="A190" s="48"/>
    </row>
    <row r="191" spans="1:1" s="45" customFormat="1" x14ac:dyDescent="0.35">
      <c r="A191" s="48"/>
    </row>
    <row r="192" spans="1:1" s="45" customFormat="1" x14ac:dyDescent="0.35">
      <c r="A192" s="48"/>
    </row>
    <row r="193" spans="1:1" s="45" customFormat="1" x14ac:dyDescent="0.35">
      <c r="A193" s="48"/>
    </row>
    <row r="194" spans="1:1" s="45" customFormat="1" x14ac:dyDescent="0.35">
      <c r="A194" s="48"/>
    </row>
    <row r="195" spans="1:1" s="45" customFormat="1" x14ac:dyDescent="0.35">
      <c r="A195" s="48"/>
    </row>
    <row r="196" spans="1:1" s="45" customFormat="1" x14ac:dyDescent="0.35">
      <c r="A196" s="48"/>
    </row>
    <row r="197" spans="1:1" s="45" customFormat="1" x14ac:dyDescent="0.35">
      <c r="A197" s="48"/>
    </row>
    <row r="198" spans="1:1" s="45" customFormat="1" x14ac:dyDescent="0.35">
      <c r="A198" s="48"/>
    </row>
    <row r="199" spans="1:1" s="45" customFormat="1" x14ac:dyDescent="0.35">
      <c r="A199" s="48"/>
    </row>
    <row r="200" spans="1:1" s="45" customFormat="1" x14ac:dyDescent="0.35">
      <c r="A200" s="48"/>
    </row>
    <row r="244" spans="2:12" x14ac:dyDescent="0.35"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</row>
    <row r="245" spans="2:12" x14ac:dyDescent="0.35"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</row>
    <row r="246" spans="2:12" x14ac:dyDescent="0.35"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</row>
    <row r="247" spans="2:12" x14ac:dyDescent="0.35"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</row>
    <row r="248" spans="2:12" x14ac:dyDescent="0.35"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</row>
    <row r="249" spans="2:12" x14ac:dyDescent="0.35"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</row>
    <row r="250" spans="2:12" x14ac:dyDescent="0.35"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</row>
    <row r="251" spans="2:12" x14ac:dyDescent="0.35"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</row>
    <row r="252" spans="2:12" x14ac:dyDescent="0.35"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</row>
    <row r="253" spans="2:12" x14ac:dyDescent="0.35"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</row>
    <row r="254" spans="2:12" x14ac:dyDescent="0.35"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</row>
    <row r="255" spans="2:12" x14ac:dyDescent="0.35"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</row>
    <row r="256" spans="2:12" x14ac:dyDescent="0.35"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</row>
    <row r="257" spans="1:12" x14ac:dyDescent="0.35"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</row>
    <row r="258" spans="1:12" x14ac:dyDescent="0.35"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</row>
    <row r="259" spans="1:12" s="45" customFormat="1" x14ac:dyDescent="0.35">
      <c r="A259" s="48"/>
    </row>
    <row r="260" spans="1:12" s="45" customFormat="1" x14ac:dyDescent="0.35">
      <c r="A260" s="48"/>
    </row>
    <row r="261" spans="1:12" s="45" customFormat="1" x14ac:dyDescent="0.35">
      <c r="A261" s="48"/>
    </row>
    <row r="262" spans="1:12" s="45" customFormat="1" x14ac:dyDescent="0.35">
      <c r="A262" s="48"/>
    </row>
    <row r="263" spans="1:12" s="45" customFormat="1" x14ac:dyDescent="0.35">
      <c r="A263" s="48"/>
    </row>
    <row r="264" spans="1:12" s="45" customFormat="1" x14ac:dyDescent="0.35">
      <c r="A264" s="48"/>
    </row>
    <row r="265" spans="1:12" s="45" customFormat="1" x14ac:dyDescent="0.35">
      <c r="A265" s="48"/>
    </row>
    <row r="266" spans="1:12" s="45" customFormat="1" x14ac:dyDescent="0.35">
      <c r="A266" s="48"/>
    </row>
    <row r="267" spans="1:12" s="45" customFormat="1" x14ac:dyDescent="0.35">
      <c r="A267" s="48"/>
    </row>
    <row r="268" spans="1:12" s="45" customFormat="1" x14ac:dyDescent="0.35">
      <c r="A268" s="48"/>
    </row>
    <row r="269" spans="1:12" s="45" customFormat="1" x14ac:dyDescent="0.35">
      <c r="A269" s="48"/>
    </row>
    <row r="270" spans="1:12" s="45" customFormat="1" x14ac:dyDescent="0.35">
      <c r="A270" s="48"/>
    </row>
    <row r="271" spans="1:12" s="45" customFormat="1" x14ac:dyDescent="0.35">
      <c r="A271" s="48"/>
    </row>
    <row r="272" spans="1:12" s="45" customFormat="1" x14ac:dyDescent="0.35">
      <c r="A272" s="48"/>
    </row>
    <row r="273" spans="1:1" s="45" customFormat="1" x14ac:dyDescent="0.35">
      <c r="A273" s="48"/>
    </row>
    <row r="274" spans="1:1" s="45" customFormat="1" x14ac:dyDescent="0.35">
      <c r="A274" s="48"/>
    </row>
    <row r="275" spans="1:1" s="45" customFormat="1" x14ac:dyDescent="0.35">
      <c r="A275" s="48"/>
    </row>
    <row r="276" spans="1:1" s="45" customFormat="1" x14ac:dyDescent="0.35">
      <c r="A276" s="48"/>
    </row>
    <row r="277" spans="1:1" s="45" customFormat="1" x14ac:dyDescent="0.35">
      <c r="A277" s="48"/>
    </row>
    <row r="278" spans="1:1" s="45" customFormat="1" x14ac:dyDescent="0.35">
      <c r="A278" s="48"/>
    </row>
    <row r="279" spans="1:1" s="45" customFormat="1" x14ac:dyDescent="0.35">
      <c r="A279" s="48"/>
    </row>
    <row r="280" spans="1:1" s="45" customFormat="1" x14ac:dyDescent="0.35">
      <c r="A280" s="48"/>
    </row>
    <row r="281" spans="1:1" s="45" customFormat="1" x14ac:dyDescent="0.35">
      <c r="A281" s="48"/>
    </row>
    <row r="282" spans="1:1" s="45" customFormat="1" x14ac:dyDescent="0.35">
      <c r="A282" s="48"/>
    </row>
    <row r="283" spans="1:1" s="45" customFormat="1" x14ac:dyDescent="0.35">
      <c r="A283" s="48"/>
    </row>
    <row r="284" spans="1:1" s="45" customFormat="1" x14ac:dyDescent="0.35">
      <c r="A284" s="48"/>
    </row>
    <row r="285" spans="1:1" s="45" customFormat="1" x14ac:dyDescent="0.35">
      <c r="A285" s="48"/>
    </row>
    <row r="286" spans="1:1" s="45" customFormat="1" x14ac:dyDescent="0.35">
      <c r="A286" s="48"/>
    </row>
    <row r="287" spans="1:1" s="45" customFormat="1" x14ac:dyDescent="0.35">
      <c r="A287" s="48"/>
    </row>
    <row r="288" spans="1:1" s="45" customFormat="1" x14ac:dyDescent="0.35">
      <c r="A288" s="48"/>
    </row>
    <row r="289" spans="1:1" s="45" customFormat="1" x14ac:dyDescent="0.35">
      <c r="A289" s="48"/>
    </row>
    <row r="290" spans="1:1" s="45" customFormat="1" x14ac:dyDescent="0.35">
      <c r="A290" s="48"/>
    </row>
    <row r="291" spans="1:1" s="45" customFormat="1" x14ac:dyDescent="0.35">
      <c r="A291" s="48"/>
    </row>
    <row r="292" spans="1:1" s="45" customFormat="1" x14ac:dyDescent="0.35">
      <c r="A292" s="48"/>
    </row>
    <row r="293" spans="1:1" s="45" customFormat="1" x14ac:dyDescent="0.35">
      <c r="A293" s="48"/>
    </row>
    <row r="294" spans="1:1" s="45" customFormat="1" x14ac:dyDescent="0.35">
      <c r="A294" s="48"/>
    </row>
    <row r="295" spans="1:1" s="45" customFormat="1" x14ac:dyDescent="0.35">
      <c r="A295" s="48"/>
    </row>
    <row r="296" spans="1:1" s="45" customFormat="1" x14ac:dyDescent="0.35">
      <c r="A296" s="48"/>
    </row>
    <row r="297" spans="1:1" s="45" customFormat="1" x14ac:dyDescent="0.35">
      <c r="A297" s="48"/>
    </row>
    <row r="298" spans="1:1" s="45" customFormat="1" x14ac:dyDescent="0.35">
      <c r="A298" s="48"/>
    </row>
    <row r="299" spans="1:1" s="45" customFormat="1" x14ac:dyDescent="0.35">
      <c r="A299" s="48"/>
    </row>
    <row r="300" spans="1:1" s="45" customFormat="1" x14ac:dyDescent="0.35">
      <c r="A300" s="48"/>
    </row>
    <row r="301" spans="1:1" s="45" customFormat="1" x14ac:dyDescent="0.35">
      <c r="A301" s="48"/>
    </row>
    <row r="302" spans="1:1" s="45" customFormat="1" x14ac:dyDescent="0.35">
      <c r="A302" s="48"/>
    </row>
    <row r="303" spans="1:1" s="45" customFormat="1" x14ac:dyDescent="0.35">
      <c r="A303" s="48"/>
    </row>
    <row r="304" spans="1:1" s="45" customFormat="1" x14ac:dyDescent="0.35">
      <c r="A304" s="48"/>
    </row>
    <row r="305" spans="1:1" s="45" customFormat="1" x14ac:dyDescent="0.35">
      <c r="A305" s="48"/>
    </row>
    <row r="306" spans="1:1" s="45" customFormat="1" x14ac:dyDescent="0.35">
      <c r="A306" s="48"/>
    </row>
    <row r="307" spans="1:1" s="45" customFormat="1" x14ac:dyDescent="0.35">
      <c r="A307" s="48"/>
    </row>
    <row r="308" spans="1:1" s="45" customFormat="1" x14ac:dyDescent="0.35">
      <c r="A308" s="48"/>
    </row>
    <row r="309" spans="1:1" s="45" customFormat="1" x14ac:dyDescent="0.35">
      <c r="A309" s="48"/>
    </row>
    <row r="310" spans="1:1" s="45" customFormat="1" x14ac:dyDescent="0.35">
      <c r="A310" s="48"/>
    </row>
    <row r="311" spans="1:1" s="45" customFormat="1" x14ac:dyDescent="0.35">
      <c r="A311" s="48"/>
    </row>
    <row r="312" spans="1:1" s="45" customFormat="1" x14ac:dyDescent="0.35">
      <c r="A312" s="48"/>
    </row>
    <row r="313" spans="1:1" s="45" customFormat="1" x14ac:dyDescent="0.35">
      <c r="A313" s="48"/>
    </row>
    <row r="314" spans="1:1" s="45" customFormat="1" x14ac:dyDescent="0.35">
      <c r="A314" s="48"/>
    </row>
    <row r="315" spans="1:1" s="45" customFormat="1" x14ac:dyDescent="0.35">
      <c r="A315" s="48"/>
    </row>
    <row r="316" spans="1:1" s="45" customFormat="1" x14ac:dyDescent="0.35">
      <c r="A316" s="48"/>
    </row>
    <row r="317" spans="1:1" s="45" customFormat="1" x14ac:dyDescent="0.35">
      <c r="A317" s="48"/>
    </row>
    <row r="318" spans="1:1" s="45" customFormat="1" x14ac:dyDescent="0.35">
      <c r="A318" s="48"/>
    </row>
    <row r="319" spans="1:1" s="45" customFormat="1" x14ac:dyDescent="0.35">
      <c r="A319" s="48"/>
    </row>
    <row r="320" spans="1:1" s="45" customFormat="1" x14ac:dyDescent="0.35">
      <c r="A320" s="48"/>
    </row>
    <row r="321" spans="1:1" s="45" customFormat="1" x14ac:dyDescent="0.35">
      <c r="A321" s="48"/>
    </row>
    <row r="322" spans="1:1" s="45" customFormat="1" x14ac:dyDescent="0.35">
      <c r="A322" s="48"/>
    </row>
    <row r="323" spans="1:1" s="45" customFormat="1" x14ac:dyDescent="0.35">
      <c r="A323" s="48"/>
    </row>
    <row r="324" spans="1:1" s="45" customFormat="1" x14ac:dyDescent="0.35">
      <c r="A324" s="48"/>
    </row>
    <row r="325" spans="1:1" s="45" customFormat="1" x14ac:dyDescent="0.35">
      <c r="A325" s="48"/>
    </row>
    <row r="326" spans="1:1" s="45" customFormat="1" x14ac:dyDescent="0.35">
      <c r="A326" s="48"/>
    </row>
    <row r="327" spans="1:1" s="45" customFormat="1" x14ac:dyDescent="0.35">
      <c r="A327" s="48"/>
    </row>
    <row r="328" spans="1:1" s="45" customFormat="1" x14ac:dyDescent="0.35">
      <c r="A328" s="48"/>
    </row>
    <row r="329" spans="1:1" s="45" customFormat="1" x14ac:dyDescent="0.35">
      <c r="A329" s="48"/>
    </row>
    <row r="330" spans="1:1" s="45" customFormat="1" x14ac:dyDescent="0.35">
      <c r="A330" s="48"/>
    </row>
    <row r="331" spans="1:1" s="45" customFormat="1" x14ac:dyDescent="0.35">
      <c r="A331" s="48"/>
    </row>
    <row r="332" spans="1:1" s="45" customFormat="1" x14ac:dyDescent="0.35">
      <c r="A332" s="48"/>
    </row>
    <row r="333" spans="1:1" s="45" customFormat="1" x14ac:dyDescent="0.35">
      <c r="A333" s="48"/>
    </row>
    <row r="334" spans="1:1" s="45" customFormat="1" x14ac:dyDescent="0.35">
      <c r="A334" s="48"/>
    </row>
    <row r="335" spans="1:1" s="45" customFormat="1" x14ac:dyDescent="0.35">
      <c r="A335" s="48"/>
    </row>
    <row r="336" spans="1:1" s="45" customFormat="1" x14ac:dyDescent="0.35">
      <c r="A336" s="48"/>
    </row>
    <row r="337" spans="1:1" s="45" customFormat="1" x14ac:dyDescent="0.35">
      <c r="A337" s="48"/>
    </row>
    <row r="338" spans="1:1" s="45" customFormat="1" x14ac:dyDescent="0.35">
      <c r="A338" s="48"/>
    </row>
    <row r="339" spans="1:1" s="45" customFormat="1" x14ac:dyDescent="0.35">
      <c r="A339" s="48"/>
    </row>
    <row r="340" spans="1:1" s="45" customFormat="1" x14ac:dyDescent="0.35">
      <c r="A340" s="48"/>
    </row>
    <row r="341" spans="1:1" s="45" customFormat="1" x14ac:dyDescent="0.35">
      <c r="A341" s="48"/>
    </row>
    <row r="342" spans="1:1" s="45" customFormat="1" x14ac:dyDescent="0.35">
      <c r="A342" s="48"/>
    </row>
    <row r="343" spans="1:1" s="45" customFormat="1" x14ac:dyDescent="0.35">
      <c r="A343" s="48"/>
    </row>
    <row r="344" spans="1:1" s="45" customFormat="1" x14ac:dyDescent="0.35">
      <c r="A344" s="48"/>
    </row>
    <row r="345" spans="1:1" s="45" customFormat="1" x14ac:dyDescent="0.35">
      <c r="A345" s="48"/>
    </row>
    <row r="346" spans="1:1" s="45" customFormat="1" x14ac:dyDescent="0.35">
      <c r="A346" s="48"/>
    </row>
    <row r="347" spans="1:1" s="45" customFormat="1" x14ac:dyDescent="0.35">
      <c r="A347" s="48"/>
    </row>
    <row r="348" spans="1:1" s="45" customFormat="1" x14ac:dyDescent="0.35">
      <c r="A348" s="48"/>
    </row>
    <row r="349" spans="1:1" s="45" customFormat="1" x14ac:dyDescent="0.35">
      <c r="A349" s="48"/>
    </row>
    <row r="350" spans="1:1" s="45" customFormat="1" x14ac:dyDescent="0.35">
      <c r="A350" s="48"/>
    </row>
    <row r="351" spans="1:1" s="45" customFormat="1" x14ac:dyDescent="0.35">
      <c r="A351" s="48"/>
    </row>
    <row r="352" spans="1:1" s="45" customFormat="1" x14ac:dyDescent="0.35">
      <c r="A352" s="48"/>
    </row>
    <row r="353" spans="1:1" s="45" customFormat="1" x14ac:dyDescent="0.35">
      <c r="A353" s="48"/>
    </row>
    <row r="354" spans="1:1" s="45" customFormat="1" x14ac:dyDescent="0.35">
      <c r="A354" s="48"/>
    </row>
    <row r="355" spans="1:1" s="45" customFormat="1" x14ac:dyDescent="0.35">
      <c r="A355" s="48"/>
    </row>
    <row r="356" spans="1:1" s="45" customFormat="1" x14ac:dyDescent="0.35">
      <c r="A356" s="48"/>
    </row>
    <row r="357" spans="1:1" s="45" customFormat="1" x14ac:dyDescent="0.35">
      <c r="A357" s="48"/>
    </row>
    <row r="358" spans="1:1" s="45" customFormat="1" x14ac:dyDescent="0.35">
      <c r="A358" s="48"/>
    </row>
    <row r="359" spans="1:1" s="45" customFormat="1" x14ac:dyDescent="0.35">
      <c r="A359" s="48"/>
    </row>
    <row r="360" spans="1:1" s="45" customFormat="1" x14ac:dyDescent="0.35">
      <c r="A360" s="48"/>
    </row>
    <row r="361" spans="1:1" s="45" customFormat="1" x14ac:dyDescent="0.35">
      <c r="A361" s="48"/>
    </row>
    <row r="362" spans="1:1" s="45" customFormat="1" x14ac:dyDescent="0.35">
      <c r="A362" s="48"/>
    </row>
    <row r="363" spans="1:1" s="45" customFormat="1" x14ac:dyDescent="0.35">
      <c r="A363" s="48"/>
    </row>
    <row r="364" spans="1:1" s="45" customFormat="1" x14ac:dyDescent="0.35">
      <c r="A364" s="48"/>
    </row>
    <row r="365" spans="1:1" s="45" customFormat="1" x14ac:dyDescent="0.35">
      <c r="A365" s="48"/>
    </row>
    <row r="366" spans="1:1" s="45" customFormat="1" x14ac:dyDescent="0.35">
      <c r="A366" s="48"/>
    </row>
    <row r="367" spans="1:1" s="45" customFormat="1" x14ac:dyDescent="0.35">
      <c r="A367" s="48"/>
    </row>
    <row r="368" spans="1:1" s="45" customFormat="1" x14ac:dyDescent="0.35">
      <c r="A368" s="48"/>
    </row>
    <row r="369" spans="1:1" s="45" customFormat="1" x14ac:dyDescent="0.35">
      <c r="A369" s="48"/>
    </row>
    <row r="370" spans="1:1" s="45" customFormat="1" x14ac:dyDescent="0.35">
      <c r="A370" s="48"/>
    </row>
    <row r="371" spans="1:1" s="45" customFormat="1" x14ac:dyDescent="0.35">
      <c r="A371" s="48"/>
    </row>
    <row r="372" spans="1:1" s="45" customFormat="1" x14ac:dyDescent="0.35">
      <c r="A372" s="48"/>
    </row>
    <row r="373" spans="1:1" s="45" customFormat="1" x14ac:dyDescent="0.35">
      <c r="A373" s="48"/>
    </row>
    <row r="374" spans="1:1" s="45" customFormat="1" x14ac:dyDescent="0.35">
      <c r="A374" s="48"/>
    </row>
    <row r="375" spans="1:1" s="45" customFormat="1" x14ac:dyDescent="0.35">
      <c r="A375" s="48"/>
    </row>
    <row r="376" spans="1:1" s="45" customFormat="1" x14ac:dyDescent="0.35">
      <c r="A376" s="48"/>
    </row>
    <row r="377" spans="1:1" s="45" customFormat="1" x14ac:dyDescent="0.35">
      <c r="A377" s="48"/>
    </row>
    <row r="378" spans="1:1" s="45" customFormat="1" x14ac:dyDescent="0.35">
      <c r="A378" s="48"/>
    </row>
    <row r="379" spans="1:1" s="45" customFormat="1" x14ac:dyDescent="0.35">
      <c r="A379" s="48"/>
    </row>
    <row r="380" spans="1:1" s="45" customFormat="1" x14ac:dyDescent="0.35">
      <c r="A380" s="48"/>
    </row>
    <row r="381" spans="1:1" s="45" customFormat="1" x14ac:dyDescent="0.35">
      <c r="A381" s="48"/>
    </row>
    <row r="382" spans="1:1" s="45" customFormat="1" x14ac:dyDescent="0.35">
      <c r="A382" s="48"/>
    </row>
    <row r="383" spans="1:1" s="45" customFormat="1" x14ac:dyDescent="0.35">
      <c r="A383" s="48"/>
    </row>
    <row r="384" spans="1:1" s="45" customFormat="1" x14ac:dyDescent="0.35">
      <c r="A384" s="48"/>
    </row>
    <row r="385" spans="1:1" s="45" customFormat="1" x14ac:dyDescent="0.35">
      <c r="A385" s="48"/>
    </row>
    <row r="386" spans="1:1" s="45" customFormat="1" x14ac:dyDescent="0.35">
      <c r="A386" s="48"/>
    </row>
    <row r="387" spans="1:1" s="45" customFormat="1" x14ac:dyDescent="0.35">
      <c r="A387" s="48"/>
    </row>
    <row r="388" spans="1:1" s="45" customFormat="1" x14ac:dyDescent="0.35">
      <c r="A388" s="48"/>
    </row>
    <row r="389" spans="1:1" s="45" customFormat="1" x14ac:dyDescent="0.35">
      <c r="A389" s="48"/>
    </row>
    <row r="390" spans="1:1" s="45" customFormat="1" x14ac:dyDescent="0.35">
      <c r="A390" s="48"/>
    </row>
    <row r="391" spans="1:1" s="45" customFormat="1" x14ac:dyDescent="0.35">
      <c r="A391" s="48"/>
    </row>
    <row r="392" spans="1:1" s="45" customFormat="1" x14ac:dyDescent="0.35">
      <c r="A392" s="48"/>
    </row>
    <row r="393" spans="1:1" s="45" customFormat="1" x14ac:dyDescent="0.35">
      <c r="A393" s="48"/>
    </row>
    <row r="394" spans="1:1" s="45" customFormat="1" x14ac:dyDescent="0.35">
      <c r="A394" s="48"/>
    </row>
    <row r="395" spans="1:1" s="45" customFormat="1" x14ac:dyDescent="0.35">
      <c r="A395" s="48"/>
    </row>
    <row r="396" spans="1:1" s="45" customFormat="1" x14ac:dyDescent="0.35">
      <c r="A396" s="48"/>
    </row>
    <row r="397" spans="1:1" s="45" customFormat="1" x14ac:dyDescent="0.35">
      <c r="A397" s="48"/>
    </row>
    <row r="398" spans="1:1" s="45" customFormat="1" x14ac:dyDescent="0.35">
      <c r="A398" s="48"/>
    </row>
    <row r="399" spans="1:1" s="45" customFormat="1" x14ac:dyDescent="0.35">
      <c r="A399" s="48"/>
    </row>
    <row r="400" spans="1:1" s="45" customFormat="1" x14ac:dyDescent="0.35">
      <c r="A400" s="48"/>
    </row>
    <row r="401" spans="1:1" s="45" customFormat="1" x14ac:dyDescent="0.35">
      <c r="A401" s="48"/>
    </row>
    <row r="402" spans="1:1" s="45" customFormat="1" x14ac:dyDescent="0.35">
      <c r="A402" s="48"/>
    </row>
    <row r="403" spans="1:1" s="45" customFormat="1" x14ac:dyDescent="0.35">
      <c r="A403" s="48"/>
    </row>
    <row r="404" spans="1:1" s="45" customFormat="1" x14ac:dyDescent="0.35">
      <c r="A404" s="48"/>
    </row>
    <row r="405" spans="1:1" s="45" customFormat="1" x14ac:dyDescent="0.35">
      <c r="A405" s="48"/>
    </row>
    <row r="406" spans="1:1" s="45" customFormat="1" x14ac:dyDescent="0.35">
      <c r="A406" s="48"/>
    </row>
    <row r="407" spans="1:1" s="45" customFormat="1" x14ac:dyDescent="0.35">
      <c r="A407" s="48"/>
    </row>
    <row r="408" spans="1:1" s="45" customFormat="1" x14ac:dyDescent="0.35">
      <c r="A408" s="48"/>
    </row>
    <row r="409" spans="1:1" s="45" customFormat="1" x14ac:dyDescent="0.35">
      <c r="A409" s="48"/>
    </row>
    <row r="410" spans="1:1" s="45" customFormat="1" x14ac:dyDescent="0.35">
      <c r="A410" s="48"/>
    </row>
    <row r="411" spans="1:1" s="45" customFormat="1" x14ac:dyDescent="0.35">
      <c r="A411" s="48"/>
    </row>
    <row r="412" spans="1:1" s="45" customFormat="1" x14ac:dyDescent="0.35">
      <c r="A412" s="48"/>
    </row>
    <row r="413" spans="1:1" s="45" customFormat="1" x14ac:dyDescent="0.35">
      <c r="A413" s="48"/>
    </row>
    <row r="414" spans="1:1" s="45" customFormat="1" x14ac:dyDescent="0.35">
      <c r="A414" s="48"/>
    </row>
    <row r="415" spans="1:1" s="45" customFormat="1" x14ac:dyDescent="0.35">
      <c r="A415" s="48"/>
    </row>
    <row r="416" spans="1:1" s="45" customFormat="1" x14ac:dyDescent="0.35">
      <c r="A416" s="48"/>
    </row>
    <row r="417" spans="1:1" s="45" customFormat="1" x14ac:dyDescent="0.35">
      <c r="A417" s="48"/>
    </row>
    <row r="418" spans="1:1" s="45" customFormat="1" x14ac:dyDescent="0.35">
      <c r="A418" s="48"/>
    </row>
    <row r="419" spans="1:1" s="45" customFormat="1" x14ac:dyDescent="0.35">
      <c r="A419" s="48"/>
    </row>
    <row r="420" spans="1:1" s="45" customFormat="1" x14ac:dyDescent="0.35">
      <c r="A420" s="48"/>
    </row>
    <row r="421" spans="1:1" s="45" customFormat="1" x14ac:dyDescent="0.35">
      <c r="A421" s="48"/>
    </row>
    <row r="422" spans="1:1" s="45" customFormat="1" x14ac:dyDescent="0.35">
      <c r="A422" s="48"/>
    </row>
    <row r="423" spans="1:1" s="45" customFormat="1" x14ac:dyDescent="0.35">
      <c r="A423" s="48"/>
    </row>
    <row r="424" spans="1:1" s="45" customFormat="1" x14ac:dyDescent="0.35">
      <c r="A424" s="48"/>
    </row>
    <row r="425" spans="1:1" s="45" customFormat="1" x14ac:dyDescent="0.35">
      <c r="A425" s="48"/>
    </row>
    <row r="426" spans="1:1" s="45" customFormat="1" x14ac:dyDescent="0.35">
      <c r="A426" s="48"/>
    </row>
    <row r="427" spans="1:1" s="45" customFormat="1" x14ac:dyDescent="0.35">
      <c r="A427" s="48"/>
    </row>
    <row r="428" spans="1:1" s="45" customFormat="1" x14ac:dyDescent="0.35">
      <c r="A428" s="48"/>
    </row>
    <row r="429" spans="1:1" s="45" customFormat="1" x14ac:dyDescent="0.35">
      <c r="A429" s="48"/>
    </row>
    <row r="430" spans="1:1" s="45" customFormat="1" x14ac:dyDescent="0.35">
      <c r="A430" s="48"/>
    </row>
    <row r="431" spans="1:1" s="45" customFormat="1" x14ac:dyDescent="0.35">
      <c r="A431" s="48"/>
    </row>
    <row r="432" spans="1:1" s="45" customFormat="1" x14ac:dyDescent="0.35">
      <c r="A432" s="48"/>
    </row>
    <row r="433" spans="1:1" s="45" customFormat="1" x14ac:dyDescent="0.35">
      <c r="A433" s="48"/>
    </row>
    <row r="434" spans="1:1" s="45" customFormat="1" x14ac:dyDescent="0.35">
      <c r="A434" s="48"/>
    </row>
    <row r="435" spans="1:1" s="45" customFormat="1" x14ac:dyDescent="0.35">
      <c r="A435" s="48"/>
    </row>
    <row r="436" spans="1:1" s="45" customFormat="1" x14ac:dyDescent="0.35">
      <c r="A436" s="48"/>
    </row>
    <row r="437" spans="1:1" s="45" customFormat="1" x14ac:dyDescent="0.35">
      <c r="A437" s="48"/>
    </row>
    <row r="438" spans="1:1" s="45" customFormat="1" x14ac:dyDescent="0.35">
      <c r="A438" s="48"/>
    </row>
    <row r="439" spans="1:1" s="45" customFormat="1" x14ac:dyDescent="0.35">
      <c r="A439" s="48"/>
    </row>
    <row r="440" spans="1:1" s="45" customFormat="1" x14ac:dyDescent="0.35">
      <c r="A440" s="48"/>
    </row>
    <row r="441" spans="1:1" s="45" customFormat="1" x14ac:dyDescent="0.35">
      <c r="A441" s="48"/>
    </row>
    <row r="442" spans="1:1" s="45" customFormat="1" x14ac:dyDescent="0.35">
      <c r="A442" s="48"/>
    </row>
    <row r="443" spans="1:1" s="45" customFormat="1" x14ac:dyDescent="0.35">
      <c r="A443" s="48"/>
    </row>
    <row r="444" spans="1:1" s="45" customFormat="1" x14ac:dyDescent="0.35">
      <c r="A444" s="48"/>
    </row>
    <row r="445" spans="1:1" s="45" customFormat="1" x14ac:dyDescent="0.35">
      <c r="A445" s="48"/>
    </row>
    <row r="446" spans="1:1" s="45" customFormat="1" x14ac:dyDescent="0.35">
      <c r="A446" s="48"/>
    </row>
    <row r="447" spans="1:1" s="45" customFormat="1" x14ac:dyDescent="0.35">
      <c r="A447" s="48"/>
    </row>
    <row r="448" spans="1:1" s="45" customFormat="1" x14ac:dyDescent="0.35">
      <c r="A448" s="48"/>
    </row>
    <row r="449" spans="1:1" s="45" customFormat="1" x14ac:dyDescent="0.35">
      <c r="A449" s="48"/>
    </row>
    <row r="450" spans="1:1" s="45" customFormat="1" x14ac:dyDescent="0.35">
      <c r="A450" s="48"/>
    </row>
    <row r="451" spans="1:1" s="45" customFormat="1" x14ac:dyDescent="0.35">
      <c r="A451" s="48"/>
    </row>
    <row r="452" spans="1:1" s="45" customFormat="1" x14ac:dyDescent="0.35">
      <c r="A452" s="48"/>
    </row>
    <row r="453" spans="1:1" s="45" customFormat="1" x14ac:dyDescent="0.35">
      <c r="A453" s="48"/>
    </row>
    <row r="454" spans="1:1" s="45" customFormat="1" x14ac:dyDescent="0.35">
      <c r="A454" s="48"/>
    </row>
    <row r="455" spans="1:1" s="45" customFormat="1" x14ac:dyDescent="0.35">
      <c r="A455" s="48"/>
    </row>
    <row r="456" spans="1:1" s="45" customFormat="1" x14ac:dyDescent="0.35">
      <c r="A456" s="48"/>
    </row>
    <row r="457" spans="1:1" s="45" customFormat="1" x14ac:dyDescent="0.35">
      <c r="A457" s="48"/>
    </row>
    <row r="458" spans="1:1" s="45" customFormat="1" x14ac:dyDescent="0.35">
      <c r="A458" s="48"/>
    </row>
    <row r="459" spans="1:1" s="45" customFormat="1" x14ac:dyDescent="0.35">
      <c r="A459" s="48"/>
    </row>
    <row r="460" spans="1:1" s="45" customFormat="1" x14ac:dyDescent="0.35">
      <c r="A460" s="48"/>
    </row>
    <row r="461" spans="1:1" s="45" customFormat="1" x14ac:dyDescent="0.35">
      <c r="A461" s="48"/>
    </row>
    <row r="462" spans="1:1" s="45" customFormat="1" x14ac:dyDescent="0.35">
      <c r="A462" s="48"/>
    </row>
    <row r="463" spans="1:1" s="45" customFormat="1" x14ac:dyDescent="0.35">
      <c r="A463" s="48"/>
    </row>
    <row r="464" spans="1:1" s="45" customFormat="1" x14ac:dyDescent="0.35">
      <c r="A464" s="48"/>
    </row>
    <row r="465" spans="1:1" s="45" customFormat="1" x14ac:dyDescent="0.35">
      <c r="A465" s="48"/>
    </row>
    <row r="466" spans="1:1" s="45" customFormat="1" x14ac:dyDescent="0.35">
      <c r="A466" s="48"/>
    </row>
    <row r="467" spans="1:1" s="45" customFormat="1" x14ac:dyDescent="0.35">
      <c r="A467" s="48"/>
    </row>
    <row r="468" spans="1:1" s="45" customFormat="1" x14ac:dyDescent="0.35">
      <c r="A468" s="48"/>
    </row>
    <row r="469" spans="1:1" s="45" customFormat="1" x14ac:dyDescent="0.35">
      <c r="A469" s="48"/>
    </row>
    <row r="470" spans="1:1" s="45" customFormat="1" x14ac:dyDescent="0.35">
      <c r="A470" s="48"/>
    </row>
    <row r="471" spans="1:1" s="45" customFormat="1" x14ac:dyDescent="0.35">
      <c r="A471" s="48"/>
    </row>
    <row r="472" spans="1:1" s="45" customFormat="1" x14ac:dyDescent="0.35">
      <c r="A472" s="48"/>
    </row>
    <row r="473" spans="1:1" s="45" customFormat="1" x14ac:dyDescent="0.35">
      <c r="A473" s="48"/>
    </row>
    <row r="474" spans="1:1" s="45" customFormat="1" x14ac:dyDescent="0.35">
      <c r="A474" s="48"/>
    </row>
    <row r="475" spans="1:1" s="45" customFormat="1" x14ac:dyDescent="0.35">
      <c r="A475" s="48"/>
    </row>
    <row r="476" spans="1:1" s="45" customFormat="1" x14ac:dyDescent="0.35">
      <c r="A476" s="48"/>
    </row>
    <row r="477" spans="1:1" s="45" customFormat="1" x14ac:dyDescent="0.35">
      <c r="A477" s="48"/>
    </row>
    <row r="478" spans="1:1" s="45" customFormat="1" x14ac:dyDescent="0.35">
      <c r="A478" s="48"/>
    </row>
    <row r="479" spans="1:1" s="45" customFormat="1" x14ac:dyDescent="0.35">
      <c r="A479" s="48"/>
    </row>
    <row r="480" spans="1:1" s="45" customFormat="1" x14ac:dyDescent="0.35">
      <c r="A480" s="48"/>
    </row>
    <row r="481" spans="1:1" s="45" customFormat="1" x14ac:dyDescent="0.35">
      <c r="A481" s="48"/>
    </row>
    <row r="482" spans="1:1" s="45" customFormat="1" x14ac:dyDescent="0.35">
      <c r="A482" s="48"/>
    </row>
    <row r="483" spans="1:1" s="45" customFormat="1" x14ac:dyDescent="0.35">
      <c r="A483" s="48"/>
    </row>
    <row r="484" spans="1:1" s="45" customFormat="1" x14ac:dyDescent="0.35">
      <c r="A484" s="48"/>
    </row>
    <row r="485" spans="1:1" s="45" customFormat="1" x14ac:dyDescent="0.35">
      <c r="A485" s="48"/>
    </row>
    <row r="486" spans="1:1" s="45" customFormat="1" x14ac:dyDescent="0.35">
      <c r="A486" s="48"/>
    </row>
    <row r="487" spans="1:1" s="45" customFormat="1" x14ac:dyDescent="0.35">
      <c r="A487" s="48"/>
    </row>
    <row r="488" spans="1:1" s="45" customFormat="1" x14ac:dyDescent="0.35">
      <c r="A488" s="48"/>
    </row>
    <row r="489" spans="1:1" s="45" customFormat="1" x14ac:dyDescent="0.35">
      <c r="A489" s="48"/>
    </row>
    <row r="490" spans="1:1" s="45" customFormat="1" x14ac:dyDescent="0.35">
      <c r="A490" s="48"/>
    </row>
    <row r="491" spans="1:1" s="45" customFormat="1" x14ac:dyDescent="0.35">
      <c r="A491" s="48"/>
    </row>
    <row r="492" spans="1:1" s="45" customFormat="1" x14ac:dyDescent="0.35">
      <c r="A492" s="48"/>
    </row>
    <row r="493" spans="1:1" s="45" customFormat="1" x14ac:dyDescent="0.35">
      <c r="A493" s="48"/>
    </row>
    <row r="494" spans="1:1" s="45" customFormat="1" x14ac:dyDescent="0.35">
      <c r="A494" s="48"/>
    </row>
    <row r="495" spans="1:1" s="45" customFormat="1" x14ac:dyDescent="0.35">
      <c r="A495" s="48"/>
    </row>
    <row r="496" spans="1:1" s="45" customFormat="1" x14ac:dyDescent="0.35">
      <c r="A496" s="48"/>
    </row>
    <row r="497" spans="1:1" s="45" customFormat="1" x14ac:dyDescent="0.35">
      <c r="A497" s="48"/>
    </row>
    <row r="498" spans="1:1" s="45" customFormat="1" x14ac:dyDescent="0.35">
      <c r="A498" s="48"/>
    </row>
    <row r="499" spans="1:1" s="45" customFormat="1" x14ac:dyDescent="0.35">
      <c r="A499" s="48"/>
    </row>
    <row r="500" spans="1:1" s="45" customFormat="1" x14ac:dyDescent="0.35">
      <c r="A500" s="48"/>
    </row>
    <row r="501" spans="1:1" s="45" customFormat="1" x14ac:dyDescent="0.35">
      <c r="A501" s="48"/>
    </row>
    <row r="502" spans="1:1" s="45" customFormat="1" x14ac:dyDescent="0.35">
      <c r="A502" s="48"/>
    </row>
    <row r="503" spans="1:1" s="45" customFormat="1" x14ac:dyDescent="0.35">
      <c r="A503" s="48"/>
    </row>
    <row r="504" spans="1:1" s="45" customFormat="1" x14ac:dyDescent="0.35">
      <c r="A504" s="48"/>
    </row>
    <row r="505" spans="1:1" s="45" customFormat="1" x14ac:dyDescent="0.35">
      <c r="A505" s="48"/>
    </row>
    <row r="506" spans="1:1" s="45" customFormat="1" x14ac:dyDescent="0.35">
      <c r="A506" s="48"/>
    </row>
    <row r="507" spans="1:1" s="45" customFormat="1" x14ac:dyDescent="0.35">
      <c r="A507" s="48"/>
    </row>
    <row r="508" spans="1:1" s="45" customFormat="1" x14ac:dyDescent="0.35">
      <c r="A508" s="48"/>
    </row>
    <row r="509" spans="1:1" s="45" customFormat="1" x14ac:dyDescent="0.35">
      <c r="A509" s="48"/>
    </row>
    <row r="510" spans="1:1" s="45" customFormat="1" x14ac:dyDescent="0.35">
      <c r="A510" s="48"/>
    </row>
    <row r="511" spans="1:1" s="45" customFormat="1" x14ac:dyDescent="0.35">
      <c r="A511" s="48"/>
    </row>
    <row r="512" spans="1:1" s="45" customFormat="1" x14ac:dyDescent="0.35">
      <c r="A512" s="48"/>
    </row>
    <row r="513" spans="1:1" s="45" customFormat="1" x14ac:dyDescent="0.35">
      <c r="A513" s="48"/>
    </row>
    <row r="514" spans="1:1" s="45" customFormat="1" x14ac:dyDescent="0.35">
      <c r="A514" s="48"/>
    </row>
    <row r="515" spans="1:1" s="45" customFormat="1" x14ac:dyDescent="0.35">
      <c r="A515" s="48"/>
    </row>
    <row r="516" spans="1:1" s="45" customFormat="1" x14ac:dyDescent="0.35">
      <c r="A516" s="48"/>
    </row>
    <row r="517" spans="1:1" s="45" customFormat="1" x14ac:dyDescent="0.35">
      <c r="A517" s="48"/>
    </row>
    <row r="518" spans="1:1" s="45" customFormat="1" x14ac:dyDescent="0.35">
      <c r="A518" s="48"/>
    </row>
    <row r="519" spans="1:1" s="45" customFormat="1" x14ac:dyDescent="0.35">
      <c r="A519" s="48"/>
    </row>
    <row r="520" spans="1:1" s="45" customFormat="1" x14ac:dyDescent="0.35">
      <c r="A520" s="48"/>
    </row>
    <row r="521" spans="1:1" s="45" customFormat="1" x14ac:dyDescent="0.35">
      <c r="A521" s="48"/>
    </row>
    <row r="522" spans="1:1" s="45" customFormat="1" x14ac:dyDescent="0.35">
      <c r="A522" s="48"/>
    </row>
    <row r="523" spans="1:1" s="45" customFormat="1" x14ac:dyDescent="0.35">
      <c r="A523" s="48"/>
    </row>
    <row r="524" spans="1:1" s="45" customFormat="1" x14ac:dyDescent="0.35">
      <c r="A524" s="48"/>
    </row>
    <row r="525" spans="1:1" s="45" customFormat="1" x14ac:dyDescent="0.35">
      <c r="A525" s="48"/>
    </row>
    <row r="526" spans="1:1" s="45" customFormat="1" x14ac:dyDescent="0.35">
      <c r="A526" s="48"/>
    </row>
    <row r="527" spans="1:1" s="45" customFormat="1" x14ac:dyDescent="0.35">
      <c r="A527" s="48"/>
    </row>
    <row r="528" spans="1:1" s="45" customFormat="1" x14ac:dyDescent="0.35">
      <c r="A528" s="48"/>
    </row>
    <row r="529" spans="1:1" s="45" customFormat="1" x14ac:dyDescent="0.35">
      <c r="A529" s="48"/>
    </row>
    <row r="530" spans="1:1" s="45" customFormat="1" x14ac:dyDescent="0.35">
      <c r="A530" s="48"/>
    </row>
    <row r="531" spans="1:1" s="45" customFormat="1" x14ac:dyDescent="0.35">
      <c r="A531" s="48"/>
    </row>
    <row r="532" spans="1:1" s="45" customFormat="1" x14ac:dyDescent="0.35">
      <c r="A532" s="48"/>
    </row>
    <row r="533" spans="1:1" s="45" customFormat="1" x14ac:dyDescent="0.35">
      <c r="A533" s="48"/>
    </row>
    <row r="534" spans="1:1" s="45" customFormat="1" x14ac:dyDescent="0.35">
      <c r="A534" s="48"/>
    </row>
    <row r="535" spans="1:1" s="45" customFormat="1" x14ac:dyDescent="0.35">
      <c r="A535" s="48"/>
    </row>
    <row r="536" spans="1:1" s="45" customFormat="1" x14ac:dyDescent="0.35">
      <c r="A536" s="48"/>
    </row>
    <row r="537" spans="1:1" s="45" customFormat="1" x14ac:dyDescent="0.35">
      <c r="A537" s="48"/>
    </row>
    <row r="538" spans="1:1" s="45" customFormat="1" x14ac:dyDescent="0.35">
      <c r="A538" s="48"/>
    </row>
    <row r="539" spans="1:1" s="45" customFormat="1" x14ac:dyDescent="0.35">
      <c r="A539" s="48"/>
    </row>
    <row r="540" spans="1:1" s="45" customFormat="1" x14ac:dyDescent="0.35">
      <c r="A540" s="48"/>
    </row>
    <row r="541" spans="1:1" s="45" customFormat="1" x14ac:dyDescent="0.35">
      <c r="A541" s="48"/>
    </row>
    <row r="542" spans="1:1" s="45" customFormat="1" x14ac:dyDescent="0.35">
      <c r="A542" s="48"/>
    </row>
    <row r="543" spans="1:1" s="45" customFormat="1" x14ac:dyDescent="0.35">
      <c r="A543" s="48"/>
    </row>
    <row r="544" spans="1:1" s="45" customFormat="1" x14ac:dyDescent="0.35">
      <c r="A544" s="48"/>
    </row>
    <row r="545" spans="1:1" s="45" customFormat="1" x14ac:dyDescent="0.35">
      <c r="A545" s="48"/>
    </row>
    <row r="546" spans="1:1" s="45" customFormat="1" x14ac:dyDescent="0.35">
      <c r="A546" s="48"/>
    </row>
    <row r="547" spans="1:1" s="45" customFormat="1" x14ac:dyDescent="0.35">
      <c r="A547" s="48"/>
    </row>
    <row r="548" spans="1:1" s="45" customFormat="1" x14ac:dyDescent="0.35">
      <c r="A548" s="48"/>
    </row>
    <row r="549" spans="1:1" s="45" customFormat="1" x14ac:dyDescent="0.35">
      <c r="A549" s="48"/>
    </row>
    <row r="550" spans="1:1" s="45" customFormat="1" x14ac:dyDescent="0.35">
      <c r="A550" s="48"/>
    </row>
    <row r="551" spans="1:1" s="45" customFormat="1" x14ac:dyDescent="0.35">
      <c r="A551" s="48"/>
    </row>
    <row r="552" spans="1:1" s="45" customFormat="1" x14ac:dyDescent="0.35">
      <c r="A552" s="48"/>
    </row>
    <row r="553" spans="1:1" s="45" customFormat="1" x14ac:dyDescent="0.35">
      <c r="A553" s="48"/>
    </row>
    <row r="554" spans="1:1" s="45" customFormat="1" x14ac:dyDescent="0.35">
      <c r="A554" s="48"/>
    </row>
    <row r="555" spans="1:1" s="45" customFormat="1" x14ac:dyDescent="0.35">
      <c r="A555" s="48"/>
    </row>
    <row r="556" spans="1:1" s="45" customFormat="1" x14ac:dyDescent="0.35">
      <c r="A556" s="48"/>
    </row>
    <row r="557" spans="1:1" s="45" customFormat="1" x14ac:dyDescent="0.35">
      <c r="A557" s="48"/>
    </row>
    <row r="558" spans="1:1" s="45" customFormat="1" x14ac:dyDescent="0.35">
      <c r="A558" s="48"/>
    </row>
    <row r="559" spans="1:1" s="45" customFormat="1" x14ac:dyDescent="0.35">
      <c r="A559" s="48"/>
    </row>
    <row r="560" spans="1:1" s="45" customFormat="1" x14ac:dyDescent="0.35">
      <c r="A560" s="48"/>
    </row>
    <row r="561" spans="1:1" s="45" customFormat="1" x14ac:dyDescent="0.35">
      <c r="A561" s="48"/>
    </row>
    <row r="562" spans="1:1" s="45" customFormat="1" x14ac:dyDescent="0.35">
      <c r="A562" s="48"/>
    </row>
    <row r="563" spans="1:1" s="45" customFormat="1" x14ac:dyDescent="0.35">
      <c r="A563" s="48"/>
    </row>
    <row r="564" spans="1:1" s="45" customFormat="1" x14ac:dyDescent="0.35">
      <c r="A564" s="48"/>
    </row>
    <row r="565" spans="1:1" s="45" customFormat="1" x14ac:dyDescent="0.35">
      <c r="A565" s="48"/>
    </row>
    <row r="566" spans="1:1" s="45" customFormat="1" x14ac:dyDescent="0.35">
      <c r="A566" s="48"/>
    </row>
    <row r="567" spans="1:1" s="45" customFormat="1" x14ac:dyDescent="0.35">
      <c r="A567" s="48"/>
    </row>
    <row r="568" spans="1:1" s="45" customFormat="1" x14ac:dyDescent="0.35">
      <c r="A568" s="48"/>
    </row>
    <row r="569" spans="1:1" s="45" customFormat="1" x14ac:dyDescent="0.35">
      <c r="A569" s="48"/>
    </row>
    <row r="570" spans="1:1" s="45" customFormat="1" x14ac:dyDescent="0.35">
      <c r="A570" s="48"/>
    </row>
    <row r="571" spans="1:1" s="45" customFormat="1" x14ac:dyDescent="0.35">
      <c r="A571" s="48"/>
    </row>
    <row r="572" spans="1:1" s="45" customFormat="1" x14ac:dyDescent="0.35">
      <c r="A572" s="48"/>
    </row>
    <row r="573" spans="1:1" s="45" customFormat="1" x14ac:dyDescent="0.35">
      <c r="A573" s="48"/>
    </row>
    <row r="574" spans="1:1" s="45" customFormat="1" x14ac:dyDescent="0.35">
      <c r="A574" s="48"/>
    </row>
    <row r="575" spans="1:1" s="45" customFormat="1" x14ac:dyDescent="0.35">
      <c r="A575" s="48"/>
    </row>
    <row r="576" spans="1:1" s="45" customFormat="1" x14ac:dyDescent="0.35">
      <c r="A576" s="48"/>
    </row>
    <row r="577" spans="1:1" s="45" customFormat="1" x14ac:dyDescent="0.35">
      <c r="A577" s="48"/>
    </row>
    <row r="578" spans="1:1" s="45" customFormat="1" x14ac:dyDescent="0.35">
      <c r="A578" s="48"/>
    </row>
    <row r="579" spans="1:1" s="45" customFormat="1" x14ac:dyDescent="0.35">
      <c r="A579" s="48"/>
    </row>
    <row r="580" spans="1:1" s="45" customFormat="1" x14ac:dyDescent="0.35">
      <c r="A580" s="48"/>
    </row>
    <row r="581" spans="1:1" s="45" customFormat="1" x14ac:dyDescent="0.35">
      <c r="A581" s="48"/>
    </row>
    <row r="582" spans="1:1" s="45" customFormat="1" x14ac:dyDescent="0.35">
      <c r="A582" s="48"/>
    </row>
    <row r="583" spans="1:1" s="45" customFormat="1" x14ac:dyDescent="0.35">
      <c r="A583" s="48"/>
    </row>
    <row r="584" spans="1:1" s="45" customFormat="1" x14ac:dyDescent="0.35">
      <c r="A584" s="48"/>
    </row>
    <row r="585" spans="1:1" s="45" customFormat="1" x14ac:dyDescent="0.35">
      <c r="A585" s="48"/>
    </row>
    <row r="586" spans="1:1" s="45" customFormat="1" x14ac:dyDescent="0.35">
      <c r="A586" s="48"/>
    </row>
    <row r="587" spans="1:1" s="45" customFormat="1" x14ac:dyDescent="0.35">
      <c r="A587" s="48"/>
    </row>
    <row r="588" spans="1:1" s="45" customFormat="1" x14ac:dyDescent="0.35">
      <c r="A588" s="48"/>
    </row>
    <row r="589" spans="1:1" s="45" customFormat="1" x14ac:dyDescent="0.35">
      <c r="A589" s="48"/>
    </row>
    <row r="590" spans="1:1" s="45" customFormat="1" x14ac:dyDescent="0.35">
      <c r="A590" s="48"/>
    </row>
    <row r="591" spans="1:1" s="45" customFormat="1" x14ac:dyDescent="0.35">
      <c r="A591" s="48"/>
    </row>
    <row r="592" spans="1:1" s="45" customFormat="1" x14ac:dyDescent="0.35">
      <c r="A592" s="48"/>
    </row>
    <row r="593" spans="1:1" s="45" customFormat="1" x14ac:dyDescent="0.35">
      <c r="A593" s="48"/>
    </row>
    <row r="594" spans="1:1" s="45" customFormat="1" x14ac:dyDescent="0.35">
      <c r="A594" s="48"/>
    </row>
    <row r="595" spans="1:1" s="45" customFormat="1" x14ac:dyDescent="0.35">
      <c r="A595" s="48"/>
    </row>
    <row r="596" spans="1:1" s="45" customFormat="1" x14ac:dyDescent="0.35">
      <c r="A596" s="48"/>
    </row>
    <row r="597" spans="1:1" s="45" customFormat="1" x14ac:dyDescent="0.35">
      <c r="A597" s="48"/>
    </row>
    <row r="598" spans="1:1" s="45" customFormat="1" x14ac:dyDescent="0.35">
      <c r="A598" s="48"/>
    </row>
    <row r="599" spans="1:1" s="45" customFormat="1" x14ac:dyDescent="0.35">
      <c r="A599" s="48"/>
    </row>
    <row r="600" spans="1:1" s="45" customFormat="1" x14ac:dyDescent="0.35">
      <c r="A600" s="48"/>
    </row>
    <row r="601" spans="1:1" s="45" customFormat="1" x14ac:dyDescent="0.35">
      <c r="A601" s="48"/>
    </row>
    <row r="602" spans="1:1" s="45" customFormat="1" x14ac:dyDescent="0.35">
      <c r="A602" s="48"/>
    </row>
    <row r="603" spans="1:1" s="45" customFormat="1" x14ac:dyDescent="0.35">
      <c r="A603" s="48"/>
    </row>
    <row r="604" spans="1:1" s="45" customFormat="1" x14ac:dyDescent="0.35">
      <c r="A604" s="48"/>
    </row>
    <row r="605" spans="1:1" s="45" customFormat="1" x14ac:dyDescent="0.35">
      <c r="A605" s="48"/>
    </row>
    <row r="606" spans="1:1" s="45" customFormat="1" x14ac:dyDescent="0.35">
      <c r="A606" s="48"/>
    </row>
    <row r="607" spans="1:1" s="45" customFormat="1" x14ac:dyDescent="0.35">
      <c r="A607" s="48"/>
    </row>
    <row r="608" spans="1:1" s="45" customFormat="1" x14ac:dyDescent="0.35">
      <c r="A608" s="48"/>
    </row>
    <row r="609" spans="1:1" s="45" customFormat="1" x14ac:dyDescent="0.35">
      <c r="A609" s="48"/>
    </row>
    <row r="610" spans="1:1" s="45" customFormat="1" x14ac:dyDescent="0.35">
      <c r="A610" s="48"/>
    </row>
    <row r="611" spans="1:1" s="45" customFormat="1" x14ac:dyDescent="0.35">
      <c r="A611" s="48"/>
    </row>
    <row r="612" spans="1:1" s="45" customFormat="1" x14ac:dyDescent="0.35">
      <c r="A612" s="48"/>
    </row>
    <row r="613" spans="1:1" s="45" customFormat="1" x14ac:dyDescent="0.35">
      <c r="A613" s="48"/>
    </row>
    <row r="614" spans="1:1" s="45" customFormat="1" x14ac:dyDescent="0.35">
      <c r="A614" s="48"/>
    </row>
    <row r="615" spans="1:1" s="45" customFormat="1" x14ac:dyDescent="0.35">
      <c r="A615" s="48"/>
    </row>
    <row r="616" spans="1:1" s="45" customFormat="1" x14ac:dyDescent="0.35">
      <c r="A616" s="48"/>
    </row>
    <row r="617" spans="1:1" s="45" customFormat="1" x14ac:dyDescent="0.35">
      <c r="A617" s="48"/>
    </row>
    <row r="618" spans="1:1" s="45" customFormat="1" x14ac:dyDescent="0.35">
      <c r="A618" s="48"/>
    </row>
    <row r="619" spans="1:1" s="45" customFormat="1" x14ac:dyDescent="0.35">
      <c r="A619" s="48"/>
    </row>
    <row r="620" spans="1:1" s="45" customFormat="1" x14ac:dyDescent="0.35">
      <c r="A620" s="48"/>
    </row>
    <row r="621" spans="1:1" s="45" customFormat="1" x14ac:dyDescent="0.35">
      <c r="A621" s="48"/>
    </row>
    <row r="622" spans="1:1" s="45" customFormat="1" x14ac:dyDescent="0.35">
      <c r="A622" s="48"/>
    </row>
    <row r="623" spans="1:1" s="45" customFormat="1" x14ac:dyDescent="0.35">
      <c r="A623" s="48"/>
    </row>
    <row r="624" spans="1:1" s="45" customFormat="1" x14ac:dyDescent="0.35">
      <c r="A624" s="48"/>
    </row>
    <row r="625" spans="1:1" s="45" customFormat="1" x14ac:dyDescent="0.35">
      <c r="A625" s="48"/>
    </row>
    <row r="626" spans="1:1" s="45" customFormat="1" x14ac:dyDescent="0.35">
      <c r="A626" s="48"/>
    </row>
    <row r="627" spans="1:1" s="45" customFormat="1" x14ac:dyDescent="0.35">
      <c r="A627" s="48"/>
    </row>
    <row r="628" spans="1:1" s="45" customFormat="1" x14ac:dyDescent="0.35">
      <c r="A628" s="48"/>
    </row>
    <row r="629" spans="1:1" s="45" customFormat="1" x14ac:dyDescent="0.35">
      <c r="A629" s="48"/>
    </row>
    <row r="630" spans="1:1" s="45" customFormat="1" x14ac:dyDescent="0.35">
      <c r="A630" s="48"/>
    </row>
    <row r="631" spans="1:1" s="45" customFormat="1" x14ac:dyDescent="0.35">
      <c r="A631" s="48"/>
    </row>
    <row r="632" spans="1:1" s="45" customFormat="1" x14ac:dyDescent="0.35">
      <c r="A632" s="48"/>
    </row>
    <row r="633" spans="1:1" s="45" customFormat="1" x14ac:dyDescent="0.35">
      <c r="A633" s="48"/>
    </row>
    <row r="634" spans="1:1" s="45" customFormat="1" x14ac:dyDescent="0.35">
      <c r="A634" s="48"/>
    </row>
    <row r="635" spans="1:1" s="45" customFormat="1" x14ac:dyDescent="0.35">
      <c r="A635" s="48"/>
    </row>
    <row r="636" spans="1:1" s="45" customFormat="1" x14ac:dyDescent="0.35">
      <c r="A636" s="48"/>
    </row>
    <row r="637" spans="1:1" s="45" customFormat="1" x14ac:dyDescent="0.35">
      <c r="A637" s="48"/>
    </row>
    <row r="638" spans="1:1" s="45" customFormat="1" x14ac:dyDescent="0.35">
      <c r="A638" s="48"/>
    </row>
    <row r="639" spans="1:1" s="45" customFormat="1" x14ac:dyDescent="0.35">
      <c r="A639" s="48"/>
    </row>
    <row r="640" spans="1:1" s="45" customFormat="1" x14ac:dyDescent="0.35">
      <c r="A640" s="48"/>
    </row>
    <row r="641" spans="1:1" s="45" customFormat="1" x14ac:dyDescent="0.35">
      <c r="A641" s="48"/>
    </row>
    <row r="642" spans="1:1" s="45" customFormat="1" x14ac:dyDescent="0.35">
      <c r="A642" s="48"/>
    </row>
    <row r="643" spans="1:1" s="45" customFormat="1" x14ac:dyDescent="0.35">
      <c r="A643" s="48"/>
    </row>
    <row r="644" spans="1:1" s="45" customFormat="1" x14ac:dyDescent="0.35">
      <c r="A644" s="48"/>
    </row>
    <row r="645" spans="1:1" s="45" customFormat="1" x14ac:dyDescent="0.35">
      <c r="A645" s="48"/>
    </row>
    <row r="646" spans="1:1" s="45" customFormat="1" x14ac:dyDescent="0.35">
      <c r="A646" s="48"/>
    </row>
    <row r="647" spans="1:1" s="45" customFormat="1" x14ac:dyDescent="0.35">
      <c r="A647" s="48"/>
    </row>
    <row r="648" spans="1:1" s="45" customFormat="1" x14ac:dyDescent="0.35">
      <c r="A648" s="48"/>
    </row>
    <row r="649" spans="1:1" s="45" customFormat="1" x14ac:dyDescent="0.35">
      <c r="A649" s="48"/>
    </row>
    <row r="650" spans="1:1" s="45" customFormat="1" x14ac:dyDescent="0.35">
      <c r="A650" s="48"/>
    </row>
    <row r="651" spans="1:1" s="45" customFormat="1" x14ac:dyDescent="0.35">
      <c r="A651" s="48"/>
    </row>
    <row r="652" spans="1:1" s="45" customFormat="1" x14ac:dyDescent="0.35">
      <c r="A652" s="48"/>
    </row>
    <row r="653" spans="1:1" s="45" customFormat="1" x14ac:dyDescent="0.35">
      <c r="A653" s="48"/>
    </row>
    <row r="654" spans="1:1" s="45" customFormat="1" x14ac:dyDescent="0.35">
      <c r="A654" s="48"/>
    </row>
    <row r="655" spans="1:1" s="45" customFormat="1" x14ac:dyDescent="0.35">
      <c r="A655" s="48"/>
    </row>
    <row r="656" spans="1:1" s="45" customFormat="1" x14ac:dyDescent="0.35">
      <c r="A656" s="48"/>
    </row>
    <row r="657" spans="1:1" s="45" customFormat="1" x14ac:dyDescent="0.35">
      <c r="A657" s="48"/>
    </row>
    <row r="658" spans="1:1" s="45" customFormat="1" x14ac:dyDescent="0.35">
      <c r="A658" s="48"/>
    </row>
    <row r="659" spans="1:1" s="45" customFormat="1" x14ac:dyDescent="0.35">
      <c r="A659" s="48"/>
    </row>
    <row r="660" spans="1:1" s="45" customFormat="1" x14ac:dyDescent="0.35">
      <c r="A660" s="48"/>
    </row>
    <row r="661" spans="1:1" s="45" customFormat="1" x14ac:dyDescent="0.35">
      <c r="A661" s="48"/>
    </row>
    <row r="662" spans="1:1" s="45" customFormat="1" x14ac:dyDescent="0.35">
      <c r="A662" s="48"/>
    </row>
    <row r="663" spans="1:1" s="45" customFormat="1" x14ac:dyDescent="0.35">
      <c r="A663" s="48"/>
    </row>
    <row r="664" spans="1:1" s="45" customFormat="1" x14ac:dyDescent="0.35">
      <c r="A664" s="48"/>
    </row>
    <row r="665" spans="1:1" s="45" customFormat="1" x14ac:dyDescent="0.35">
      <c r="A665" s="48"/>
    </row>
    <row r="666" spans="1:1" s="45" customFormat="1" x14ac:dyDescent="0.35">
      <c r="A666" s="48"/>
    </row>
    <row r="667" spans="1:1" s="45" customFormat="1" x14ac:dyDescent="0.35">
      <c r="A667" s="48"/>
    </row>
    <row r="668" spans="1:1" s="45" customFormat="1" x14ac:dyDescent="0.35">
      <c r="A668" s="48"/>
    </row>
    <row r="669" spans="1:1" s="45" customFormat="1" x14ac:dyDescent="0.35">
      <c r="A669" s="48"/>
    </row>
    <row r="670" spans="1:1" s="45" customFormat="1" x14ac:dyDescent="0.35">
      <c r="A670" s="48"/>
    </row>
    <row r="671" spans="1:1" s="45" customFormat="1" x14ac:dyDescent="0.35">
      <c r="A671" s="48"/>
    </row>
    <row r="672" spans="1:1" s="45" customFormat="1" x14ac:dyDescent="0.35">
      <c r="A672" s="48"/>
    </row>
    <row r="673" spans="1:1" s="45" customFormat="1" x14ac:dyDescent="0.35">
      <c r="A673" s="48"/>
    </row>
    <row r="674" spans="1:1" s="45" customFormat="1" x14ac:dyDescent="0.35">
      <c r="A674" s="48"/>
    </row>
    <row r="675" spans="1:1" s="45" customFormat="1" x14ac:dyDescent="0.35">
      <c r="A675" s="48"/>
    </row>
    <row r="676" spans="1:1" s="45" customFormat="1" x14ac:dyDescent="0.35">
      <c r="A676" s="48"/>
    </row>
    <row r="677" spans="1:1" s="45" customFormat="1" x14ac:dyDescent="0.35">
      <c r="A677" s="48"/>
    </row>
    <row r="678" spans="1:1" s="45" customFormat="1" x14ac:dyDescent="0.35">
      <c r="A678" s="48"/>
    </row>
    <row r="679" spans="1:1" s="45" customFormat="1" x14ac:dyDescent="0.35">
      <c r="A679" s="48"/>
    </row>
    <row r="680" spans="1:1" s="45" customFormat="1" x14ac:dyDescent="0.35">
      <c r="A680" s="48"/>
    </row>
    <row r="681" spans="1:1" s="45" customFormat="1" x14ac:dyDescent="0.35">
      <c r="A681" s="48"/>
    </row>
    <row r="682" spans="1:1" s="45" customFormat="1" x14ac:dyDescent="0.35">
      <c r="A682" s="48"/>
    </row>
    <row r="683" spans="1:1" s="45" customFormat="1" x14ac:dyDescent="0.35">
      <c r="A683" s="48"/>
    </row>
    <row r="684" spans="1:1" s="45" customFormat="1" x14ac:dyDescent="0.35">
      <c r="A684" s="48"/>
    </row>
    <row r="685" spans="1:1" s="45" customFormat="1" x14ac:dyDescent="0.35">
      <c r="A685" s="48"/>
    </row>
    <row r="686" spans="1:1" s="45" customFormat="1" x14ac:dyDescent="0.35">
      <c r="A686" s="48"/>
    </row>
    <row r="687" spans="1:1" s="45" customFormat="1" x14ac:dyDescent="0.35">
      <c r="A687" s="48"/>
    </row>
    <row r="688" spans="1:1" s="45" customFormat="1" x14ac:dyDescent="0.35">
      <c r="A688" s="48"/>
    </row>
    <row r="689" spans="1:1" s="45" customFormat="1" x14ac:dyDescent="0.35">
      <c r="A689" s="48"/>
    </row>
    <row r="690" spans="1:1" s="45" customFormat="1" x14ac:dyDescent="0.35">
      <c r="A690" s="48"/>
    </row>
    <row r="691" spans="1:1" s="45" customFormat="1" x14ac:dyDescent="0.35">
      <c r="A691" s="48"/>
    </row>
    <row r="692" spans="1:1" s="45" customFormat="1" x14ac:dyDescent="0.35">
      <c r="A692" s="48"/>
    </row>
    <row r="693" spans="1:1" s="45" customFormat="1" x14ac:dyDescent="0.35">
      <c r="A693" s="48"/>
    </row>
    <row r="694" spans="1:1" s="45" customFormat="1" x14ac:dyDescent="0.35">
      <c r="A694" s="48"/>
    </row>
    <row r="695" spans="1:1" s="45" customFormat="1" x14ac:dyDescent="0.35">
      <c r="A695" s="48"/>
    </row>
    <row r="696" spans="1:1" s="45" customFormat="1" x14ac:dyDescent="0.35">
      <c r="A696" s="48"/>
    </row>
    <row r="697" spans="1:1" s="45" customFormat="1" x14ac:dyDescent="0.35">
      <c r="A697" s="48"/>
    </row>
    <row r="698" spans="1:1" s="45" customFormat="1" x14ac:dyDescent="0.35">
      <c r="A698" s="48"/>
    </row>
    <row r="699" spans="1:1" s="45" customFormat="1" x14ac:dyDescent="0.35">
      <c r="A699" s="48"/>
    </row>
    <row r="700" spans="1:1" s="45" customFormat="1" x14ac:dyDescent="0.35">
      <c r="A700" s="48"/>
    </row>
    <row r="701" spans="1:1" s="45" customFormat="1" x14ac:dyDescent="0.35">
      <c r="A701" s="48"/>
    </row>
    <row r="702" spans="1:1" s="45" customFormat="1" x14ac:dyDescent="0.35">
      <c r="A702" s="48"/>
    </row>
    <row r="703" spans="1:1" s="45" customFormat="1" x14ac:dyDescent="0.35">
      <c r="A703" s="48"/>
    </row>
    <row r="704" spans="1:1" s="45" customFormat="1" x14ac:dyDescent="0.35">
      <c r="A704" s="48"/>
    </row>
    <row r="705" spans="1:1" s="45" customFormat="1" x14ac:dyDescent="0.35">
      <c r="A705" s="48"/>
    </row>
    <row r="706" spans="1:1" s="45" customFormat="1" x14ac:dyDescent="0.35">
      <c r="A706" s="48"/>
    </row>
    <row r="707" spans="1:1" s="45" customFormat="1" x14ac:dyDescent="0.35">
      <c r="A707" s="48"/>
    </row>
    <row r="708" spans="1:1" s="45" customFormat="1" x14ac:dyDescent="0.35">
      <c r="A708" s="48"/>
    </row>
    <row r="709" spans="1:1" s="45" customFormat="1" x14ac:dyDescent="0.35">
      <c r="A709" s="48"/>
    </row>
    <row r="710" spans="1:1" s="45" customFormat="1" x14ac:dyDescent="0.35">
      <c r="A710" s="48"/>
    </row>
    <row r="711" spans="1:1" s="45" customFormat="1" x14ac:dyDescent="0.35">
      <c r="A711" s="48"/>
    </row>
    <row r="712" spans="1:1" s="45" customFormat="1" x14ac:dyDescent="0.35">
      <c r="A712" s="48"/>
    </row>
    <row r="713" spans="1:1" s="45" customFormat="1" x14ac:dyDescent="0.35">
      <c r="A713" s="48"/>
    </row>
    <row r="714" spans="1:1" s="45" customFormat="1" x14ac:dyDescent="0.35">
      <c r="A714" s="48"/>
    </row>
    <row r="715" spans="1:1" s="45" customFormat="1" x14ac:dyDescent="0.35">
      <c r="A715" s="48"/>
    </row>
    <row r="716" spans="1:1" s="45" customFormat="1" x14ac:dyDescent="0.35">
      <c r="A716" s="48"/>
    </row>
    <row r="717" spans="1:1" s="45" customFormat="1" x14ac:dyDescent="0.35">
      <c r="A717" s="48"/>
    </row>
    <row r="718" spans="1:1" s="45" customFormat="1" x14ac:dyDescent="0.35">
      <c r="A718" s="48"/>
    </row>
    <row r="719" spans="1:1" s="45" customFormat="1" x14ac:dyDescent="0.35">
      <c r="A719" s="48"/>
    </row>
    <row r="720" spans="1:1" s="45" customFormat="1" x14ac:dyDescent="0.35">
      <c r="A720" s="48"/>
    </row>
    <row r="721" spans="1:1" s="45" customFormat="1" x14ac:dyDescent="0.35">
      <c r="A721" s="48"/>
    </row>
    <row r="722" spans="1:1" s="45" customFormat="1" x14ac:dyDescent="0.35">
      <c r="A722" s="48"/>
    </row>
    <row r="723" spans="1:1" s="45" customFormat="1" x14ac:dyDescent="0.35">
      <c r="A723" s="48"/>
    </row>
    <row r="724" spans="1:1" s="45" customFormat="1" x14ac:dyDescent="0.35">
      <c r="A724" s="48"/>
    </row>
    <row r="725" spans="1:1" s="45" customFormat="1" x14ac:dyDescent="0.35">
      <c r="A725" s="48"/>
    </row>
    <row r="726" spans="1:1" s="45" customFormat="1" x14ac:dyDescent="0.35">
      <c r="A726" s="48"/>
    </row>
    <row r="727" spans="1:1" s="45" customFormat="1" x14ac:dyDescent="0.35">
      <c r="A727" s="48"/>
    </row>
    <row r="728" spans="1:1" s="45" customFormat="1" x14ac:dyDescent="0.35">
      <c r="A728" s="48"/>
    </row>
    <row r="729" spans="1:1" s="45" customFormat="1" x14ac:dyDescent="0.35">
      <c r="A729" s="48"/>
    </row>
    <row r="730" spans="1:1" s="45" customFormat="1" x14ac:dyDescent="0.35">
      <c r="A730" s="48"/>
    </row>
    <row r="731" spans="1:1" s="45" customFormat="1" x14ac:dyDescent="0.35">
      <c r="A731" s="48"/>
    </row>
    <row r="732" spans="1:1" s="45" customFormat="1" x14ac:dyDescent="0.35">
      <c r="A732" s="48"/>
    </row>
    <row r="733" spans="1:1" s="45" customFormat="1" x14ac:dyDescent="0.35">
      <c r="A733" s="48"/>
    </row>
    <row r="734" spans="1:1" s="45" customFormat="1" x14ac:dyDescent="0.35">
      <c r="A734" s="48"/>
    </row>
    <row r="735" spans="1:1" s="45" customFormat="1" x14ac:dyDescent="0.35">
      <c r="A735" s="48"/>
    </row>
    <row r="736" spans="1:1" s="45" customFormat="1" x14ac:dyDescent="0.35">
      <c r="A736" s="48"/>
    </row>
    <row r="737" spans="1:1" s="45" customFormat="1" x14ac:dyDescent="0.35">
      <c r="A737" s="48"/>
    </row>
    <row r="738" spans="1:1" s="45" customFormat="1" x14ac:dyDescent="0.35">
      <c r="A738" s="48"/>
    </row>
    <row r="739" spans="1:1" s="45" customFormat="1" x14ac:dyDescent="0.35">
      <c r="A739" s="48"/>
    </row>
    <row r="740" spans="1:1" s="45" customFormat="1" x14ac:dyDescent="0.35">
      <c r="A740" s="48"/>
    </row>
    <row r="741" spans="1:1" s="45" customFormat="1" x14ac:dyDescent="0.35">
      <c r="A741" s="48"/>
    </row>
    <row r="742" spans="1:1" s="45" customFormat="1" x14ac:dyDescent="0.35">
      <c r="A742" s="48"/>
    </row>
    <row r="743" spans="1:1" s="45" customFormat="1" x14ac:dyDescent="0.35">
      <c r="A743" s="48"/>
    </row>
    <row r="744" spans="1:1" s="45" customFormat="1" x14ac:dyDescent="0.35">
      <c r="A744" s="48"/>
    </row>
    <row r="745" spans="1:1" s="45" customFormat="1" x14ac:dyDescent="0.35">
      <c r="A745" s="48"/>
    </row>
    <row r="746" spans="1:1" s="45" customFormat="1" x14ac:dyDescent="0.35">
      <c r="A746" s="48"/>
    </row>
    <row r="747" spans="1:1" s="45" customFormat="1" x14ac:dyDescent="0.35">
      <c r="A747" s="48"/>
    </row>
    <row r="748" spans="1:1" s="45" customFormat="1" x14ac:dyDescent="0.35">
      <c r="A748" s="48"/>
    </row>
    <row r="749" spans="1:1" s="45" customFormat="1" x14ac:dyDescent="0.35">
      <c r="A749" s="48"/>
    </row>
    <row r="750" spans="1:1" s="45" customFormat="1" x14ac:dyDescent="0.35">
      <c r="A750" s="48"/>
    </row>
    <row r="751" spans="1:1" s="45" customFormat="1" x14ac:dyDescent="0.35">
      <c r="A751" s="48"/>
    </row>
    <row r="752" spans="1:1" s="45" customFormat="1" x14ac:dyDescent="0.35">
      <c r="A752" s="48"/>
    </row>
    <row r="753" spans="1:1" s="45" customFormat="1" x14ac:dyDescent="0.35">
      <c r="A753" s="48"/>
    </row>
    <row r="754" spans="1:1" s="45" customFormat="1" x14ac:dyDescent="0.35">
      <c r="A754" s="48"/>
    </row>
    <row r="755" spans="1:1" s="45" customFormat="1" x14ac:dyDescent="0.35">
      <c r="A755" s="48"/>
    </row>
    <row r="756" spans="1:1" s="45" customFormat="1" x14ac:dyDescent="0.35">
      <c r="A756" s="48"/>
    </row>
    <row r="757" spans="1:1" s="45" customFormat="1" x14ac:dyDescent="0.35">
      <c r="A757" s="48"/>
    </row>
    <row r="758" spans="1:1" s="45" customFormat="1" x14ac:dyDescent="0.35">
      <c r="A758" s="48"/>
    </row>
    <row r="759" spans="1:1" s="45" customFormat="1" x14ac:dyDescent="0.35">
      <c r="A759" s="48"/>
    </row>
    <row r="760" spans="1:1" s="45" customFormat="1" x14ac:dyDescent="0.35">
      <c r="A760" s="48"/>
    </row>
    <row r="761" spans="1:1" s="45" customFormat="1" x14ac:dyDescent="0.35">
      <c r="A761" s="48"/>
    </row>
    <row r="762" spans="1:1" s="45" customFormat="1" x14ac:dyDescent="0.35">
      <c r="A762" s="48"/>
    </row>
    <row r="763" spans="1:1" s="45" customFormat="1" x14ac:dyDescent="0.35">
      <c r="A763" s="48"/>
    </row>
    <row r="764" spans="1:1" s="45" customFormat="1" x14ac:dyDescent="0.35">
      <c r="A764" s="48"/>
    </row>
    <row r="765" spans="1:1" s="45" customFormat="1" x14ac:dyDescent="0.35">
      <c r="A765" s="48"/>
    </row>
    <row r="766" spans="1:1" s="45" customFormat="1" x14ac:dyDescent="0.35">
      <c r="A766" s="48"/>
    </row>
    <row r="767" spans="1:1" s="45" customFormat="1" x14ac:dyDescent="0.35">
      <c r="A767" s="48"/>
    </row>
    <row r="768" spans="1:1" s="45" customFormat="1" x14ac:dyDescent="0.35">
      <c r="A768" s="48"/>
    </row>
    <row r="769" spans="1:1" s="45" customFormat="1" x14ac:dyDescent="0.35">
      <c r="A769" s="48"/>
    </row>
    <row r="770" spans="1:1" s="45" customFormat="1" x14ac:dyDescent="0.35">
      <c r="A770" s="48"/>
    </row>
    <row r="771" spans="1:1" s="45" customFormat="1" x14ac:dyDescent="0.35">
      <c r="A771" s="48"/>
    </row>
    <row r="772" spans="1:1" s="45" customFormat="1" x14ac:dyDescent="0.35">
      <c r="A772" s="48"/>
    </row>
    <row r="773" spans="1:1" s="45" customFormat="1" x14ac:dyDescent="0.35">
      <c r="A773" s="48"/>
    </row>
    <row r="774" spans="1:1" s="45" customFormat="1" x14ac:dyDescent="0.35">
      <c r="A774" s="48"/>
    </row>
    <row r="775" spans="1:1" s="45" customFormat="1" x14ac:dyDescent="0.35">
      <c r="A775" s="48"/>
    </row>
    <row r="776" spans="1:1" s="45" customFormat="1" x14ac:dyDescent="0.35">
      <c r="A776" s="48"/>
    </row>
    <row r="777" spans="1:1" s="45" customFormat="1" x14ac:dyDescent="0.35">
      <c r="A777" s="48"/>
    </row>
    <row r="778" spans="1:1" s="45" customFormat="1" x14ac:dyDescent="0.35">
      <c r="A778" s="48"/>
    </row>
    <row r="779" spans="1:1" s="45" customFormat="1" x14ac:dyDescent="0.35">
      <c r="A779" s="48"/>
    </row>
    <row r="780" spans="1:1" s="45" customFormat="1" x14ac:dyDescent="0.35">
      <c r="A780" s="48"/>
    </row>
    <row r="781" spans="1:1" s="45" customFormat="1" x14ac:dyDescent="0.35">
      <c r="A781" s="48"/>
    </row>
    <row r="782" spans="1:1" s="45" customFormat="1" x14ac:dyDescent="0.35">
      <c r="A782" s="48"/>
    </row>
    <row r="783" spans="1:1" s="45" customFormat="1" x14ac:dyDescent="0.35">
      <c r="A783" s="48"/>
    </row>
    <row r="784" spans="1:1" s="45" customFormat="1" x14ac:dyDescent="0.35">
      <c r="A784" s="48"/>
    </row>
    <row r="785" spans="1:12" s="45" customFormat="1" x14ac:dyDescent="0.35">
      <c r="A785" s="48"/>
    </row>
    <row r="786" spans="1:12" s="45" customFormat="1" x14ac:dyDescent="0.35">
      <c r="A786" s="48"/>
    </row>
    <row r="787" spans="1:12" s="45" customFormat="1" x14ac:dyDescent="0.35">
      <c r="A787" s="48"/>
    </row>
    <row r="788" spans="1:12" s="45" customFormat="1" x14ac:dyDescent="0.35">
      <c r="A788" s="48"/>
    </row>
    <row r="789" spans="1:12" s="45" customFormat="1" x14ac:dyDescent="0.35">
      <c r="A789" s="48"/>
    </row>
    <row r="790" spans="1:12" s="45" customFormat="1" x14ac:dyDescent="0.35">
      <c r="A790" s="48"/>
    </row>
    <row r="791" spans="1:12" s="45" customFormat="1" x14ac:dyDescent="0.35">
      <c r="A791" s="48"/>
    </row>
    <row r="792" spans="1:12" s="45" customFormat="1" x14ac:dyDescent="0.35">
      <c r="A792" s="48"/>
    </row>
    <row r="793" spans="1:12" s="45" customFormat="1" x14ac:dyDescent="0.35">
      <c r="A793" s="48"/>
    </row>
    <row r="794" spans="1:12" s="45" customFormat="1" x14ac:dyDescent="0.35">
      <c r="A794" s="48"/>
    </row>
    <row r="795" spans="1:12" s="45" customFormat="1" x14ac:dyDescent="0.35">
      <c r="A795" s="48"/>
      <c r="B795"/>
      <c r="C795"/>
      <c r="D795"/>
      <c r="E795"/>
      <c r="F795"/>
      <c r="G795"/>
      <c r="H795"/>
      <c r="I795"/>
      <c r="J795"/>
      <c r="K795"/>
      <c r="L795"/>
    </row>
    <row r="796" spans="1:12" s="45" customFormat="1" x14ac:dyDescent="0.35">
      <c r="A796" s="48"/>
      <c r="B796"/>
      <c r="C796"/>
      <c r="D796"/>
      <c r="E796"/>
      <c r="F796"/>
      <c r="G796"/>
      <c r="H796"/>
      <c r="I796"/>
      <c r="J796"/>
      <c r="K796"/>
      <c r="L796"/>
    </row>
    <row r="797" spans="1:12" s="45" customFormat="1" x14ac:dyDescent="0.35">
      <c r="A797" s="48"/>
      <c r="B797"/>
      <c r="C797"/>
      <c r="D797"/>
      <c r="E797"/>
      <c r="F797"/>
      <c r="G797"/>
      <c r="H797"/>
      <c r="I797"/>
      <c r="J797"/>
      <c r="K797"/>
      <c r="L797"/>
    </row>
    <row r="798" spans="1:12" s="45" customFormat="1" x14ac:dyDescent="0.35">
      <c r="A798" s="48"/>
      <c r="B798"/>
      <c r="C798"/>
      <c r="D798"/>
      <c r="E798"/>
      <c r="F798"/>
      <c r="G798"/>
      <c r="H798"/>
      <c r="I798"/>
      <c r="J798"/>
      <c r="K798"/>
      <c r="L798"/>
    </row>
    <row r="799" spans="1:12" s="45" customFormat="1" x14ac:dyDescent="0.35">
      <c r="A799" s="48"/>
      <c r="B799"/>
      <c r="C799"/>
      <c r="D799"/>
      <c r="E799"/>
      <c r="F799"/>
      <c r="G799"/>
      <c r="H799"/>
      <c r="I799"/>
      <c r="J799"/>
      <c r="K799"/>
      <c r="L799"/>
    </row>
    <row r="800" spans="1:12" s="45" customFormat="1" x14ac:dyDescent="0.35">
      <c r="A800" s="48"/>
      <c r="B800"/>
      <c r="C800"/>
      <c r="D800"/>
      <c r="E800"/>
      <c r="F800"/>
      <c r="G800"/>
      <c r="H800"/>
      <c r="I800"/>
      <c r="J800"/>
      <c r="K800"/>
      <c r="L800"/>
    </row>
    <row r="801" spans="1:12" s="45" customFormat="1" x14ac:dyDescent="0.35">
      <c r="A801" s="48"/>
      <c r="B801"/>
      <c r="C801"/>
      <c r="D801"/>
      <c r="E801"/>
      <c r="F801"/>
      <c r="G801"/>
      <c r="H801"/>
      <c r="I801"/>
      <c r="J801"/>
      <c r="K801"/>
      <c r="L801"/>
    </row>
    <row r="802" spans="1:12" s="45" customFormat="1" x14ac:dyDescent="0.35">
      <c r="A802" s="48"/>
      <c r="B802"/>
      <c r="C802"/>
      <c r="D802"/>
      <c r="E802"/>
      <c r="F802"/>
      <c r="G802"/>
      <c r="H802"/>
      <c r="I802"/>
      <c r="J802"/>
      <c r="K802"/>
      <c r="L802"/>
    </row>
    <row r="803" spans="1:12" s="45" customFormat="1" x14ac:dyDescent="0.35">
      <c r="A803" s="48"/>
      <c r="B803"/>
      <c r="C803"/>
      <c r="D803"/>
      <c r="E803"/>
      <c r="F803"/>
      <c r="G803"/>
      <c r="H803"/>
      <c r="I803"/>
      <c r="J803"/>
      <c r="K803"/>
      <c r="L803"/>
    </row>
    <row r="804" spans="1:12" s="45" customFormat="1" x14ac:dyDescent="0.35">
      <c r="A804" s="48"/>
      <c r="B804"/>
      <c r="C804"/>
      <c r="D804"/>
      <c r="E804"/>
      <c r="F804"/>
      <c r="G804"/>
      <c r="H804"/>
      <c r="I804"/>
      <c r="J804"/>
      <c r="K804"/>
      <c r="L804"/>
    </row>
    <row r="805" spans="1:12" s="45" customFormat="1" x14ac:dyDescent="0.35">
      <c r="A805" s="48"/>
      <c r="B805"/>
      <c r="C805"/>
      <c r="D805"/>
      <c r="E805"/>
      <c r="F805"/>
      <c r="G805"/>
      <c r="H805"/>
      <c r="I805"/>
      <c r="J805"/>
      <c r="K805"/>
      <c r="L805"/>
    </row>
    <row r="806" spans="1:12" s="45" customFormat="1" x14ac:dyDescent="0.35">
      <c r="A806" s="48"/>
      <c r="B806"/>
      <c r="C806"/>
      <c r="D806"/>
      <c r="E806"/>
      <c r="F806"/>
      <c r="G806"/>
      <c r="H806"/>
      <c r="I806"/>
      <c r="J806"/>
      <c r="K806"/>
      <c r="L806"/>
    </row>
    <row r="807" spans="1:12" s="45" customFormat="1" x14ac:dyDescent="0.35">
      <c r="A807" s="48"/>
      <c r="B807"/>
      <c r="C807"/>
      <c r="D807"/>
      <c r="E807"/>
      <c r="F807"/>
      <c r="G807"/>
      <c r="H807"/>
      <c r="I807"/>
      <c r="J807"/>
      <c r="K807"/>
      <c r="L807"/>
    </row>
    <row r="808" spans="1:12" s="45" customFormat="1" x14ac:dyDescent="0.35">
      <c r="A808" s="48"/>
      <c r="B808"/>
      <c r="C808"/>
      <c r="D808"/>
      <c r="E808"/>
      <c r="F808"/>
      <c r="G808"/>
      <c r="H808"/>
      <c r="I808"/>
      <c r="J808"/>
      <c r="K808"/>
      <c r="L808"/>
    </row>
    <row r="809" spans="1:12" s="45" customFormat="1" x14ac:dyDescent="0.35">
      <c r="A809" s="48"/>
      <c r="B809"/>
      <c r="C809"/>
      <c r="D809"/>
      <c r="E809"/>
      <c r="F809"/>
      <c r="G809"/>
      <c r="H809"/>
      <c r="I809"/>
      <c r="J809"/>
      <c r="K809"/>
      <c r="L809"/>
    </row>
  </sheetData>
  <sheetProtection sheet="1" insertRows="0" insertHyperlinks="0" deleteRows="0" selectLockedCells="1" sort="0" autoFilter="0" pivotTables="0"/>
  <conditionalFormatting sqref="C4">
    <cfRule type="cellIs" dxfId="49" priority="7" operator="equal">
      <formula>"(autofill)"</formula>
    </cfRule>
    <cfRule type="cellIs" dxfId="48" priority="8" operator="equal">
      <formula>"Invalid district ID"</formula>
    </cfRule>
  </conditionalFormatting>
  <conditionalFormatting sqref="C3">
    <cfRule type="cellIs" dxfId="47" priority="6" operator="equal">
      <formula>"(enter ID)"</formula>
    </cfRule>
  </conditionalFormatting>
  <conditionalFormatting sqref="H16">
    <cfRule type="expression" dxfId="46" priority="3">
      <formula>$H16&gt;$D16</formula>
    </cfRule>
  </conditionalFormatting>
  <conditionalFormatting sqref="H17">
    <cfRule type="expression" dxfId="45" priority="4">
      <formula>$H17&gt;$D17</formula>
    </cfRule>
  </conditionalFormatting>
  <conditionalFormatting sqref="C5">
    <cfRule type="cellIs" dxfId="44" priority="9" operator="equal">
      <formula>"(enter amount)"</formula>
    </cfRule>
  </conditionalFormatting>
  <conditionalFormatting sqref="H18">
    <cfRule type="expression" dxfId="43" priority="14">
      <formula>$H$18&lt;&gt;SUM($K$21:$K$100)</formula>
    </cfRule>
  </conditionalFormatting>
  <conditionalFormatting sqref="F3">
    <cfRule type="expression" dxfId="42" priority="1">
      <formula>$F$3="00/00/00"</formula>
    </cfRule>
    <cfRule type="cellIs" dxfId="41" priority="2" operator="equal">
      <formula>"(enter ID)"</formula>
    </cfRule>
  </conditionalFormatting>
  <printOptions horizontalCentered="1"/>
  <pageMargins left="0.25" right="0.25" top="0.25" bottom="0.25" header="0.3" footer="0.3"/>
  <pageSetup scale="57" fitToHeight="0" orientation="landscape" horizontalDpi="300" verticalDpi="300" r:id="rId1"/>
  <tableParts count="3">
    <tablePart r:id="rId2"/>
    <tablePart r:id="rId3"/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500-000000000000}">
          <x14:formula1>
            <xm:f>'Dropdown Values'!$B$9:$B$10</xm:f>
          </x14:formula1>
          <xm:sqref>H21:H45 F21:F45 J21:J45</xm:sqref>
        </x14:dataValidation>
        <x14:dataValidation type="list" allowBlank="1" showInputMessage="1" showErrorMessage="1" xr:uid="{00000000-0002-0000-0500-000001000000}">
          <x14:formula1>
            <xm:f>'Dropdown Values'!$B$2:$B$7</xm:f>
          </x14:formula1>
          <xm:sqref>B21</xm:sqref>
        </x14:dataValidation>
        <x14:dataValidation type="list" allowBlank="1" showInputMessage="1" showErrorMessage="1" xr:uid="{00000000-0002-0000-0500-000002000000}">
          <x14:formula1>
            <xm:f>'Dropdown Values'!$B$2:$B$6</xm:f>
          </x14:formula1>
          <xm:sqref>B22:B45</xm:sqref>
        </x14:dataValidation>
        <x14:dataValidation type="list" allowBlank="1" showErrorMessage="1" xr:uid="{00000000-0002-0000-0500-000003000000}">
          <x14:formula1>
            <xm:f>'Dropdown Values'!$B$13:$B$15</xm:f>
          </x14:formula1>
          <xm:sqref>D21</xm:sqref>
        </x14:dataValidation>
        <x14:dataValidation type="list" allowBlank="1" showErrorMessage="1" xr:uid="{00000000-0002-0000-0500-000004000000}">
          <x14:formula1>
            <xm:f>'Dropdown Values'!$B$13:$B$14</xm:f>
          </x14:formula1>
          <xm:sqref>D22:D45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D4D4D4"/>
  </sheetPr>
  <dimension ref="B2:B15"/>
  <sheetViews>
    <sheetView workbookViewId="0"/>
  </sheetViews>
  <sheetFormatPr defaultColWidth="9.1796875" defaultRowHeight="14.5" x14ac:dyDescent="0.35"/>
  <cols>
    <col min="1" max="1" width="2.7265625" style="59" customWidth="1"/>
    <col min="2" max="2" width="25" style="130" bestFit="1" customWidth="1"/>
    <col min="3" max="3" width="73.81640625" style="59" customWidth="1"/>
    <col min="4" max="16384" width="9.1796875" style="59"/>
  </cols>
  <sheetData>
    <row r="2" spans="2:2" x14ac:dyDescent="0.35">
      <c r="B2" s="131">
        <v>1</v>
      </c>
    </row>
    <row r="3" spans="2:2" x14ac:dyDescent="0.35">
      <c r="B3" s="131">
        <v>2</v>
      </c>
    </row>
    <row r="4" spans="2:2" x14ac:dyDescent="0.35">
      <c r="B4" s="131">
        <v>3</v>
      </c>
    </row>
    <row r="5" spans="2:2" x14ac:dyDescent="0.35">
      <c r="B5" s="131">
        <v>4</v>
      </c>
    </row>
    <row r="6" spans="2:2" x14ac:dyDescent="0.35">
      <c r="B6" s="131">
        <v>5</v>
      </c>
    </row>
    <row r="7" spans="2:2" x14ac:dyDescent="0.35">
      <c r="B7" s="131" t="s">
        <v>57</v>
      </c>
    </row>
    <row r="8" spans="2:2" x14ac:dyDescent="0.35">
      <c r="B8" s="131"/>
    </row>
    <row r="9" spans="2:2" x14ac:dyDescent="0.35">
      <c r="B9" s="131" t="s">
        <v>62</v>
      </c>
    </row>
    <row r="10" spans="2:2" x14ac:dyDescent="0.35">
      <c r="B10" s="131" t="s">
        <v>65</v>
      </c>
    </row>
    <row r="11" spans="2:2" x14ac:dyDescent="0.35">
      <c r="B11" s="131" t="s">
        <v>57</v>
      </c>
    </row>
    <row r="12" spans="2:2" x14ac:dyDescent="0.35">
      <c r="B12" s="131"/>
    </row>
    <row r="13" spans="2:2" x14ac:dyDescent="0.35">
      <c r="B13" s="131" t="s">
        <v>62</v>
      </c>
    </row>
    <row r="14" spans="2:2" x14ac:dyDescent="0.35">
      <c r="B14" s="131" t="s">
        <v>65</v>
      </c>
    </row>
    <row r="15" spans="2:2" x14ac:dyDescent="0.35">
      <c r="B15" s="131" t="s">
        <v>59</v>
      </c>
    </row>
  </sheetData>
  <sheetProtection sheet="1"/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">
    <tabColor rgb="FFD4D4D4"/>
  </sheetPr>
  <dimension ref="A1:E201"/>
  <sheetViews>
    <sheetView showGridLines="0" showRowColHeaders="0" workbookViewId="0">
      <selection activeCell="B2" sqref="B2:E2"/>
    </sheetView>
  </sheetViews>
  <sheetFormatPr defaultRowHeight="14.5" x14ac:dyDescent="0.35"/>
  <cols>
    <col min="1" max="1" width="2.7265625" customWidth="1"/>
    <col min="2" max="2" width="8.1796875" customWidth="1"/>
    <col min="3" max="3" width="32" bestFit="1" customWidth="1"/>
    <col min="4" max="4" width="12.81640625" customWidth="1"/>
    <col min="5" max="5" width="10.7265625" customWidth="1"/>
  </cols>
  <sheetData>
    <row r="1" spans="1:5" x14ac:dyDescent="0.35">
      <c r="A1" s="17" t="s">
        <v>0</v>
      </c>
    </row>
    <row r="2" spans="1:5" ht="21" customHeight="1" x14ac:dyDescent="0.35">
      <c r="A2" s="17" t="s">
        <v>0</v>
      </c>
      <c r="B2" s="133" t="s">
        <v>95</v>
      </c>
      <c r="C2" s="134"/>
      <c r="D2" s="134"/>
      <c r="E2" s="135"/>
    </row>
    <row r="3" spans="1:5" x14ac:dyDescent="0.35">
      <c r="A3" s="17" t="s">
        <v>0</v>
      </c>
      <c r="B3" s="1" t="s">
        <v>96</v>
      </c>
      <c r="C3" t="s">
        <v>97</v>
      </c>
      <c r="D3" s="1" t="s">
        <v>98</v>
      </c>
      <c r="E3" s="1" t="s">
        <v>99</v>
      </c>
    </row>
    <row r="4" spans="1:5" x14ac:dyDescent="0.35">
      <c r="A4" s="17"/>
      <c r="B4" s="1">
        <v>2063</v>
      </c>
      <c r="C4" t="s">
        <v>100</v>
      </c>
      <c r="D4" s="1" t="s">
        <v>101</v>
      </c>
      <c r="E4" s="88">
        <v>4.99E-2</v>
      </c>
    </row>
    <row r="5" spans="1:5" x14ac:dyDescent="0.35">
      <c r="B5" s="1">
        <v>2113</v>
      </c>
      <c r="C5" t="s">
        <v>102</v>
      </c>
      <c r="D5" s="1" t="s">
        <v>103</v>
      </c>
      <c r="E5" s="88">
        <v>0</v>
      </c>
    </row>
    <row r="6" spans="1:5" x14ac:dyDescent="0.35">
      <c r="B6" s="1">
        <v>1899</v>
      </c>
      <c r="C6" t="s">
        <v>104</v>
      </c>
      <c r="D6" s="1" t="s">
        <v>103</v>
      </c>
      <c r="E6" s="88">
        <v>0</v>
      </c>
    </row>
    <row r="7" spans="1:5" x14ac:dyDescent="0.35">
      <c r="B7" s="1">
        <v>2252</v>
      </c>
      <c r="C7" t="s">
        <v>105</v>
      </c>
      <c r="D7" s="1" t="s">
        <v>103</v>
      </c>
      <c r="E7" s="88">
        <v>0</v>
      </c>
    </row>
    <row r="8" spans="1:5" x14ac:dyDescent="0.35">
      <c r="B8" s="1">
        <v>2111</v>
      </c>
      <c r="C8" t="s">
        <v>106</v>
      </c>
      <c r="D8" s="1" t="s">
        <v>103</v>
      </c>
      <c r="E8" s="88">
        <v>0</v>
      </c>
    </row>
    <row r="9" spans="1:5" x14ac:dyDescent="0.35">
      <c r="B9" s="1">
        <v>2005</v>
      </c>
      <c r="C9" t="s">
        <v>107</v>
      </c>
      <c r="D9" s="1" t="s">
        <v>103</v>
      </c>
      <c r="E9" s="88">
        <v>0</v>
      </c>
    </row>
    <row r="10" spans="1:5" x14ac:dyDescent="0.35">
      <c r="B10" s="1">
        <v>2115</v>
      </c>
      <c r="C10" t="s">
        <v>108</v>
      </c>
      <c r="D10" s="1" t="s">
        <v>103</v>
      </c>
      <c r="E10" s="88">
        <v>0</v>
      </c>
    </row>
    <row r="11" spans="1:5" x14ac:dyDescent="0.35">
      <c r="B11" s="1">
        <v>2041</v>
      </c>
      <c r="C11" t="s">
        <v>109</v>
      </c>
      <c r="D11" s="1" t="s">
        <v>101</v>
      </c>
      <c r="E11" s="88">
        <v>7.0000000000000007E-2</v>
      </c>
    </row>
    <row r="12" spans="1:5" x14ac:dyDescent="0.35">
      <c r="B12" s="1">
        <v>2051</v>
      </c>
      <c r="C12" t="s">
        <v>110</v>
      </c>
      <c r="D12" s="1" t="s">
        <v>103</v>
      </c>
      <c r="E12" s="88">
        <v>0</v>
      </c>
    </row>
    <row r="13" spans="1:5" x14ac:dyDescent="0.35">
      <c r="B13" s="1">
        <v>1933</v>
      </c>
      <c r="C13" t="s">
        <v>111</v>
      </c>
      <c r="D13" s="1" t="s">
        <v>101</v>
      </c>
      <c r="E13" s="88">
        <v>2.53E-2</v>
      </c>
    </row>
    <row r="14" spans="1:5" x14ac:dyDescent="0.35">
      <c r="B14" s="1">
        <v>2208</v>
      </c>
      <c r="C14" t="s">
        <v>112</v>
      </c>
      <c r="D14" s="1" t="s">
        <v>103</v>
      </c>
      <c r="E14" s="88">
        <v>0</v>
      </c>
    </row>
    <row r="15" spans="1:5" x14ac:dyDescent="0.35">
      <c r="B15" s="1">
        <v>1894</v>
      </c>
      <c r="C15" t="s">
        <v>113</v>
      </c>
      <c r="D15" s="1" t="s">
        <v>101</v>
      </c>
      <c r="E15" s="88">
        <v>3.39E-2</v>
      </c>
    </row>
    <row r="16" spans="1:5" x14ac:dyDescent="0.35">
      <c r="B16" s="1">
        <v>1969</v>
      </c>
      <c r="C16" t="s">
        <v>114</v>
      </c>
      <c r="D16" s="1" t="s">
        <v>101</v>
      </c>
      <c r="E16" s="88">
        <v>3.6499999999999998E-2</v>
      </c>
    </row>
    <row r="17" spans="2:5" x14ac:dyDescent="0.35">
      <c r="B17" s="1">
        <v>2240</v>
      </c>
      <c r="C17" t="s">
        <v>115</v>
      </c>
      <c r="D17" s="1" t="s">
        <v>103</v>
      </c>
      <c r="E17" s="88">
        <v>0</v>
      </c>
    </row>
    <row r="18" spans="2:5" x14ac:dyDescent="0.35">
      <c r="B18" s="1">
        <v>2243</v>
      </c>
      <c r="C18" t="s">
        <v>116</v>
      </c>
      <c r="D18" s="1" t="s">
        <v>101</v>
      </c>
      <c r="E18" s="88">
        <v>3.73E-2</v>
      </c>
    </row>
    <row r="19" spans="2:5" x14ac:dyDescent="0.35">
      <c r="B19" s="1">
        <v>1976</v>
      </c>
      <c r="C19" t="s">
        <v>117</v>
      </c>
      <c r="D19" s="1" t="s">
        <v>101</v>
      </c>
      <c r="E19" s="88">
        <v>4.0500000000000001E-2</v>
      </c>
    </row>
    <row r="20" spans="2:5" x14ac:dyDescent="0.35">
      <c r="B20" s="1">
        <v>2088</v>
      </c>
      <c r="C20" t="s">
        <v>118</v>
      </c>
      <c r="D20" s="1" t="s">
        <v>101</v>
      </c>
      <c r="E20" s="88">
        <v>0.04</v>
      </c>
    </row>
    <row r="21" spans="2:5" x14ac:dyDescent="0.35">
      <c r="B21" s="1">
        <v>2095</v>
      </c>
      <c r="C21" t="s">
        <v>119</v>
      </c>
      <c r="D21" s="1" t="s">
        <v>103</v>
      </c>
      <c r="E21" s="88">
        <v>0</v>
      </c>
    </row>
    <row r="22" spans="2:5" x14ac:dyDescent="0.35">
      <c r="B22" s="1">
        <v>2052</v>
      </c>
      <c r="C22" t="s">
        <v>120</v>
      </c>
      <c r="D22" s="1" t="s">
        <v>103</v>
      </c>
      <c r="E22" s="88">
        <v>0</v>
      </c>
    </row>
    <row r="23" spans="2:5" x14ac:dyDescent="0.35">
      <c r="B23" s="1">
        <v>1974</v>
      </c>
      <c r="C23" t="s">
        <v>121</v>
      </c>
      <c r="D23" s="1" t="s">
        <v>101</v>
      </c>
      <c r="E23" s="88">
        <v>4.0099999999999997E-2</v>
      </c>
    </row>
    <row r="24" spans="2:5" x14ac:dyDescent="0.35">
      <c r="B24" s="1">
        <v>1896</v>
      </c>
      <c r="C24" t="s">
        <v>122</v>
      </c>
      <c r="D24" s="1" t="s">
        <v>103</v>
      </c>
      <c r="E24" s="88">
        <v>0</v>
      </c>
    </row>
    <row r="25" spans="2:5" x14ac:dyDescent="0.35">
      <c r="B25" s="1">
        <v>2046</v>
      </c>
      <c r="C25" t="s">
        <v>123</v>
      </c>
      <c r="D25" s="1" t="s">
        <v>103</v>
      </c>
      <c r="E25" s="88">
        <v>0</v>
      </c>
    </row>
    <row r="26" spans="2:5" x14ac:dyDescent="0.35">
      <c r="B26" s="1">
        <v>1995</v>
      </c>
      <c r="C26" t="s">
        <v>124</v>
      </c>
      <c r="D26" s="1" t="s">
        <v>103</v>
      </c>
      <c r="E26" s="88">
        <v>0</v>
      </c>
    </row>
    <row r="27" spans="2:5" x14ac:dyDescent="0.35">
      <c r="B27" s="1">
        <v>1929</v>
      </c>
      <c r="C27" t="s">
        <v>125</v>
      </c>
      <c r="D27" s="1" t="s">
        <v>101</v>
      </c>
      <c r="E27" s="88">
        <v>3.6700000000000003E-2</v>
      </c>
    </row>
    <row r="28" spans="2:5" x14ac:dyDescent="0.35">
      <c r="B28" s="1">
        <v>2139</v>
      </c>
      <c r="C28" t="s">
        <v>126</v>
      </c>
      <c r="D28" s="1" t="s">
        <v>101</v>
      </c>
      <c r="E28" s="88">
        <v>3.6799999999999999E-2</v>
      </c>
    </row>
    <row r="29" spans="2:5" x14ac:dyDescent="0.35">
      <c r="B29" s="1">
        <v>2185</v>
      </c>
      <c r="C29" t="s">
        <v>127</v>
      </c>
      <c r="D29" s="1" t="s">
        <v>101</v>
      </c>
      <c r="E29" s="88">
        <v>3.8199999999999998E-2</v>
      </c>
    </row>
    <row r="30" spans="2:5" x14ac:dyDescent="0.35">
      <c r="B30" s="1">
        <v>1972</v>
      </c>
      <c r="C30" t="s">
        <v>128</v>
      </c>
      <c r="D30" s="1" t="s">
        <v>103</v>
      </c>
      <c r="E30" s="88">
        <v>0</v>
      </c>
    </row>
    <row r="31" spans="2:5" x14ac:dyDescent="0.35">
      <c r="B31" s="1">
        <v>2105</v>
      </c>
      <c r="C31" t="s">
        <v>129</v>
      </c>
      <c r="D31" s="1" t="s">
        <v>101</v>
      </c>
      <c r="E31" s="88">
        <v>3.0800000000000001E-2</v>
      </c>
    </row>
    <row r="32" spans="2:5" x14ac:dyDescent="0.35">
      <c r="B32" s="1">
        <v>2042</v>
      </c>
      <c r="C32" t="s">
        <v>130</v>
      </c>
      <c r="D32" s="1" t="s">
        <v>101</v>
      </c>
      <c r="E32" s="88">
        <v>3.6200000000000003E-2</v>
      </c>
    </row>
    <row r="33" spans="2:5" x14ac:dyDescent="0.35">
      <c r="B33" s="1">
        <v>2191</v>
      </c>
      <c r="C33" t="s">
        <v>131</v>
      </c>
      <c r="D33" s="1" t="s">
        <v>101</v>
      </c>
      <c r="E33" s="88">
        <v>5.33E-2</v>
      </c>
    </row>
    <row r="34" spans="2:5" x14ac:dyDescent="0.35">
      <c r="B34" s="1">
        <v>1945</v>
      </c>
      <c r="C34" t="s">
        <v>132</v>
      </c>
      <c r="D34" s="1" t="s">
        <v>103</v>
      </c>
      <c r="E34" s="88">
        <v>0</v>
      </c>
    </row>
    <row r="35" spans="2:5" x14ac:dyDescent="0.35">
      <c r="B35" s="1">
        <v>1927</v>
      </c>
      <c r="C35" t="s">
        <v>133</v>
      </c>
      <c r="D35" s="1" t="s">
        <v>101</v>
      </c>
      <c r="E35" s="88">
        <v>3.8800000000000001E-2</v>
      </c>
    </row>
    <row r="36" spans="2:5" x14ac:dyDescent="0.35">
      <c r="B36" s="1">
        <v>2006</v>
      </c>
      <c r="C36" t="s">
        <v>134</v>
      </c>
      <c r="D36" s="1" t="s">
        <v>103</v>
      </c>
      <c r="E36" s="88">
        <v>0</v>
      </c>
    </row>
    <row r="37" spans="2:5" x14ac:dyDescent="0.35">
      <c r="B37" s="1">
        <v>1965</v>
      </c>
      <c r="C37" t="s">
        <v>135</v>
      </c>
      <c r="D37" s="1" t="s">
        <v>101</v>
      </c>
      <c r="E37" s="88">
        <v>4.8099999999999997E-2</v>
      </c>
    </row>
    <row r="38" spans="2:5" x14ac:dyDescent="0.35">
      <c r="B38" s="1">
        <v>1964</v>
      </c>
      <c r="C38" t="s">
        <v>136</v>
      </c>
      <c r="D38" s="1" t="s">
        <v>103</v>
      </c>
      <c r="E38" s="88">
        <v>0</v>
      </c>
    </row>
    <row r="39" spans="2:5" x14ac:dyDescent="0.35">
      <c r="B39" s="1">
        <v>2186</v>
      </c>
      <c r="C39" t="s">
        <v>137</v>
      </c>
      <c r="D39" s="1" t="s">
        <v>101</v>
      </c>
      <c r="E39" s="88">
        <v>3.6900000000000002E-2</v>
      </c>
    </row>
    <row r="40" spans="2:5" x14ac:dyDescent="0.35">
      <c r="B40" s="1">
        <v>1901</v>
      </c>
      <c r="C40" t="s">
        <v>138</v>
      </c>
      <c r="D40" s="1" t="s">
        <v>101</v>
      </c>
      <c r="E40" s="88">
        <v>4.8399999999999999E-2</v>
      </c>
    </row>
    <row r="41" spans="2:5" x14ac:dyDescent="0.35">
      <c r="B41" s="1">
        <v>2216</v>
      </c>
      <c r="C41" t="s">
        <v>139</v>
      </c>
      <c r="D41" s="1" t="s">
        <v>103</v>
      </c>
      <c r="E41" s="88">
        <v>0</v>
      </c>
    </row>
    <row r="42" spans="2:5" x14ac:dyDescent="0.35">
      <c r="B42" s="1">
        <v>2086</v>
      </c>
      <c r="C42" t="s">
        <v>140</v>
      </c>
      <c r="D42" s="1" t="s">
        <v>103</v>
      </c>
      <c r="E42" s="88">
        <v>0</v>
      </c>
    </row>
    <row r="43" spans="2:5" x14ac:dyDescent="0.35">
      <c r="B43" s="1">
        <v>1970</v>
      </c>
      <c r="C43" t="s">
        <v>141</v>
      </c>
      <c r="D43" s="1" t="s">
        <v>101</v>
      </c>
      <c r="E43" s="88">
        <v>4.8300000000000003E-2</v>
      </c>
    </row>
    <row r="44" spans="2:5" x14ac:dyDescent="0.35">
      <c r="B44" s="1">
        <v>2089</v>
      </c>
      <c r="C44" t="s">
        <v>142</v>
      </c>
      <c r="D44" s="1" t="s">
        <v>101</v>
      </c>
      <c r="E44" s="88">
        <v>3.2099999999999997E-2</v>
      </c>
    </row>
    <row r="45" spans="2:5" x14ac:dyDescent="0.35">
      <c r="B45" s="1">
        <v>2050</v>
      </c>
      <c r="C45" t="s">
        <v>143</v>
      </c>
      <c r="D45" s="1" t="s">
        <v>103</v>
      </c>
      <c r="E45" s="88">
        <v>0</v>
      </c>
    </row>
    <row r="46" spans="2:5" x14ac:dyDescent="0.35">
      <c r="B46" s="1">
        <v>2190</v>
      </c>
      <c r="C46" t="s">
        <v>144</v>
      </c>
      <c r="D46" s="1" t="s">
        <v>101</v>
      </c>
      <c r="E46" s="88">
        <v>5.2299999999999999E-2</v>
      </c>
    </row>
    <row r="47" spans="2:5" x14ac:dyDescent="0.35">
      <c r="B47" s="1">
        <v>2187</v>
      </c>
      <c r="C47" t="s">
        <v>145</v>
      </c>
      <c r="D47" s="1" t="s">
        <v>101</v>
      </c>
      <c r="E47" s="88">
        <v>3.1600000000000003E-2</v>
      </c>
    </row>
    <row r="48" spans="2:5" x14ac:dyDescent="0.35">
      <c r="B48" s="1">
        <v>2253</v>
      </c>
      <c r="C48" t="s">
        <v>146</v>
      </c>
      <c r="D48" s="1" t="s">
        <v>103</v>
      </c>
      <c r="E48" s="88">
        <v>0</v>
      </c>
    </row>
    <row r="49" spans="2:5" x14ac:dyDescent="0.35">
      <c r="B49" s="1">
        <v>2011</v>
      </c>
      <c r="C49" t="s">
        <v>147</v>
      </c>
      <c r="D49" s="1" t="s">
        <v>103</v>
      </c>
      <c r="E49" s="88">
        <v>0</v>
      </c>
    </row>
    <row r="50" spans="2:5" x14ac:dyDescent="0.35">
      <c r="B50" s="1">
        <v>2017</v>
      </c>
      <c r="C50" t="s">
        <v>148</v>
      </c>
      <c r="D50" s="1" t="s">
        <v>103</v>
      </c>
      <c r="E50" s="88">
        <v>0</v>
      </c>
    </row>
    <row r="51" spans="2:5" x14ac:dyDescent="0.35">
      <c r="B51" s="1">
        <v>2021</v>
      </c>
      <c r="C51" t="s">
        <v>149</v>
      </c>
      <c r="D51" s="1" t="s">
        <v>103</v>
      </c>
      <c r="E51" s="88">
        <v>0</v>
      </c>
    </row>
    <row r="52" spans="2:5" x14ac:dyDescent="0.35">
      <c r="B52" s="1">
        <v>1991</v>
      </c>
      <c r="C52" t="s">
        <v>150</v>
      </c>
      <c r="D52" s="1" t="s">
        <v>101</v>
      </c>
      <c r="E52" s="88">
        <v>3.8199999999999998E-2</v>
      </c>
    </row>
    <row r="53" spans="2:5" x14ac:dyDescent="0.35">
      <c r="B53" s="1">
        <v>1993</v>
      </c>
      <c r="C53" t="s">
        <v>151</v>
      </c>
      <c r="D53" s="1" t="s">
        <v>103</v>
      </c>
      <c r="E53" s="88">
        <v>0</v>
      </c>
    </row>
    <row r="54" spans="2:5" x14ac:dyDescent="0.35">
      <c r="B54" s="1">
        <v>2019</v>
      </c>
      <c r="C54" t="s">
        <v>152</v>
      </c>
      <c r="D54" s="1" t="s">
        <v>103</v>
      </c>
      <c r="E54" s="88">
        <v>0</v>
      </c>
    </row>
    <row r="55" spans="2:5" x14ac:dyDescent="0.35">
      <c r="B55" s="1">
        <v>2229</v>
      </c>
      <c r="C55" t="s">
        <v>153</v>
      </c>
      <c r="D55" s="1" t="s">
        <v>103</v>
      </c>
      <c r="E55" s="88">
        <v>0</v>
      </c>
    </row>
    <row r="56" spans="2:5" x14ac:dyDescent="0.35">
      <c r="B56" s="1">
        <v>2043</v>
      </c>
      <c r="C56" t="s">
        <v>154</v>
      </c>
      <c r="D56" s="1" t="s">
        <v>101</v>
      </c>
      <c r="E56" s="88">
        <v>5.1400000000000001E-2</v>
      </c>
    </row>
    <row r="57" spans="2:5" x14ac:dyDescent="0.35">
      <c r="B57" s="1">
        <v>2203</v>
      </c>
      <c r="C57" t="s">
        <v>155</v>
      </c>
      <c r="D57" s="1" t="s">
        <v>103</v>
      </c>
      <c r="E57" s="88">
        <v>5.11E-2</v>
      </c>
    </row>
    <row r="58" spans="2:5" x14ac:dyDescent="0.35">
      <c r="B58" s="1">
        <v>2217</v>
      </c>
      <c r="C58" t="s">
        <v>156</v>
      </c>
      <c r="D58" s="1" t="s">
        <v>103</v>
      </c>
      <c r="E58" s="88">
        <v>3.3599999999999998E-2</v>
      </c>
    </row>
    <row r="59" spans="2:5" x14ac:dyDescent="0.35">
      <c r="B59" s="1">
        <v>1998</v>
      </c>
      <c r="C59" t="s">
        <v>157</v>
      </c>
      <c r="D59" s="1" t="s">
        <v>103</v>
      </c>
      <c r="E59" s="88">
        <v>0</v>
      </c>
    </row>
    <row r="60" spans="2:5" x14ac:dyDescent="0.35">
      <c r="B60" s="1">
        <v>2221</v>
      </c>
      <c r="C60" t="s">
        <v>158</v>
      </c>
      <c r="D60" s="1" t="s">
        <v>101</v>
      </c>
      <c r="E60" s="88">
        <v>2.5000000000000001E-3</v>
      </c>
    </row>
    <row r="61" spans="2:5" x14ac:dyDescent="0.35">
      <c r="B61" s="1">
        <v>1930</v>
      </c>
      <c r="C61" t="s">
        <v>159</v>
      </c>
      <c r="D61" s="1" t="s">
        <v>103</v>
      </c>
      <c r="E61" s="88">
        <v>0</v>
      </c>
    </row>
    <row r="62" spans="2:5" x14ac:dyDescent="0.35">
      <c r="B62" s="1">
        <v>2082</v>
      </c>
      <c r="C62" t="s">
        <v>160</v>
      </c>
      <c r="D62" s="1" t="s">
        <v>101</v>
      </c>
      <c r="E62" s="88">
        <v>5.0700000000000002E-2</v>
      </c>
    </row>
    <row r="63" spans="2:5" x14ac:dyDescent="0.35">
      <c r="B63" s="1">
        <v>2193</v>
      </c>
      <c r="C63" t="s">
        <v>161</v>
      </c>
      <c r="D63" s="1" t="s">
        <v>103</v>
      </c>
      <c r="E63" s="88">
        <v>0</v>
      </c>
    </row>
    <row r="64" spans="2:5" x14ac:dyDescent="0.35">
      <c r="B64" s="1">
        <v>2084</v>
      </c>
      <c r="C64" t="s">
        <v>162</v>
      </c>
      <c r="D64" s="1" t="s">
        <v>101</v>
      </c>
      <c r="E64" s="88">
        <v>3.7900000000000003E-2</v>
      </c>
    </row>
    <row r="65" spans="2:5" x14ac:dyDescent="0.35">
      <c r="B65" s="1">
        <v>2241</v>
      </c>
      <c r="C65" t="s">
        <v>163</v>
      </c>
      <c r="D65" s="1" t="s">
        <v>101</v>
      </c>
      <c r="E65" s="88">
        <v>3.9E-2</v>
      </c>
    </row>
    <row r="66" spans="2:5" x14ac:dyDescent="0.35">
      <c r="B66" s="1">
        <v>2248</v>
      </c>
      <c r="C66" t="s">
        <v>164</v>
      </c>
      <c r="D66" s="1" t="s">
        <v>103</v>
      </c>
      <c r="E66" s="88">
        <v>0</v>
      </c>
    </row>
    <row r="67" spans="2:5" x14ac:dyDescent="0.35">
      <c r="B67" s="1">
        <v>2020</v>
      </c>
      <c r="C67" t="s">
        <v>165</v>
      </c>
      <c r="D67" s="1" t="s">
        <v>103</v>
      </c>
      <c r="E67" s="88">
        <v>0</v>
      </c>
    </row>
    <row r="68" spans="2:5" x14ac:dyDescent="0.35">
      <c r="B68" s="1">
        <v>2245</v>
      </c>
      <c r="C68" t="s">
        <v>166</v>
      </c>
      <c r="D68" s="1" t="s">
        <v>103</v>
      </c>
      <c r="E68" s="88">
        <v>0</v>
      </c>
    </row>
    <row r="69" spans="2:5" x14ac:dyDescent="0.35">
      <c r="B69" s="1">
        <v>2137</v>
      </c>
      <c r="C69" t="s">
        <v>167</v>
      </c>
      <c r="D69" s="1" t="s">
        <v>101</v>
      </c>
      <c r="E69" s="88">
        <v>4.1700000000000001E-2</v>
      </c>
    </row>
    <row r="70" spans="2:5" x14ac:dyDescent="0.35">
      <c r="B70" s="1">
        <v>1931</v>
      </c>
      <c r="C70" t="s">
        <v>168</v>
      </c>
      <c r="D70" s="1" t="s">
        <v>101</v>
      </c>
      <c r="E70" s="88">
        <v>6.6900000000000001E-2</v>
      </c>
    </row>
    <row r="71" spans="2:5" x14ac:dyDescent="0.35">
      <c r="B71" s="1">
        <v>2000</v>
      </c>
      <c r="C71" t="s">
        <v>169</v>
      </c>
      <c r="D71" s="1" t="s">
        <v>103</v>
      </c>
      <c r="E71" s="88">
        <v>3.4000000000000002E-2</v>
      </c>
    </row>
    <row r="72" spans="2:5" x14ac:dyDescent="0.35">
      <c r="B72" s="1">
        <v>1992</v>
      </c>
      <c r="C72" t="s">
        <v>170</v>
      </c>
      <c r="D72" s="1" t="s">
        <v>103</v>
      </c>
      <c r="E72" s="88">
        <v>0</v>
      </c>
    </row>
    <row r="73" spans="2:5" x14ac:dyDescent="0.35">
      <c r="B73" s="1">
        <v>2054</v>
      </c>
      <c r="C73" t="s">
        <v>171</v>
      </c>
      <c r="D73" s="1" t="s">
        <v>101</v>
      </c>
      <c r="E73" s="88">
        <v>3.6999999999999998E-2</v>
      </c>
    </row>
    <row r="74" spans="2:5" x14ac:dyDescent="0.35">
      <c r="B74" s="1">
        <v>2100</v>
      </c>
      <c r="C74" t="s">
        <v>172</v>
      </c>
      <c r="D74" s="1" t="s">
        <v>101</v>
      </c>
      <c r="E74" s="88">
        <v>2.7E-2</v>
      </c>
    </row>
    <row r="75" spans="2:5" x14ac:dyDescent="0.35">
      <c r="B75" s="1">
        <v>2183</v>
      </c>
      <c r="C75" t="s">
        <v>173</v>
      </c>
      <c r="D75" s="1" t="s">
        <v>101</v>
      </c>
      <c r="E75" s="88">
        <v>3.3599999999999998E-2</v>
      </c>
    </row>
    <row r="76" spans="2:5" x14ac:dyDescent="0.35">
      <c r="B76" s="1">
        <v>2014</v>
      </c>
      <c r="C76" t="s">
        <v>174</v>
      </c>
      <c r="D76" s="1" t="s">
        <v>101</v>
      </c>
      <c r="E76" s="88">
        <v>4.4999999999999998E-2</v>
      </c>
    </row>
    <row r="77" spans="2:5" x14ac:dyDescent="0.35">
      <c r="B77" s="1">
        <v>2015</v>
      </c>
      <c r="C77" t="s">
        <v>175</v>
      </c>
      <c r="D77" s="1" t="s">
        <v>103</v>
      </c>
      <c r="E77" s="88">
        <v>4.1300000000000003E-2</v>
      </c>
    </row>
    <row r="78" spans="2:5" x14ac:dyDescent="0.35">
      <c r="B78" s="1">
        <v>2023</v>
      </c>
      <c r="C78" t="s">
        <v>176</v>
      </c>
      <c r="D78" s="1" t="s">
        <v>103</v>
      </c>
      <c r="E78" s="88">
        <v>3.2199999999999999E-2</v>
      </c>
    </row>
    <row r="79" spans="2:5" x14ac:dyDescent="0.35">
      <c r="B79" s="1">
        <v>2114</v>
      </c>
      <c r="C79" t="s">
        <v>177</v>
      </c>
      <c r="D79" s="1" t="s">
        <v>103</v>
      </c>
      <c r="E79" s="88">
        <v>0</v>
      </c>
    </row>
    <row r="80" spans="2:5" x14ac:dyDescent="0.35">
      <c r="B80" s="1">
        <v>2099</v>
      </c>
      <c r="C80" t="s">
        <v>178</v>
      </c>
      <c r="D80" s="1" t="s">
        <v>103</v>
      </c>
      <c r="E80" s="88">
        <v>0</v>
      </c>
    </row>
    <row r="81" spans="2:5" x14ac:dyDescent="0.35">
      <c r="B81" s="1">
        <v>2201</v>
      </c>
      <c r="C81" t="s">
        <v>179</v>
      </c>
      <c r="D81" s="1" t="s">
        <v>103</v>
      </c>
      <c r="E81" s="88">
        <v>3.7400000000000003E-2</v>
      </c>
    </row>
    <row r="82" spans="2:5" x14ac:dyDescent="0.35">
      <c r="B82" s="1">
        <v>2206</v>
      </c>
      <c r="C82" t="s">
        <v>180</v>
      </c>
      <c r="D82" s="1" t="s">
        <v>101</v>
      </c>
      <c r="E82" s="88">
        <v>5.4399999999999997E-2</v>
      </c>
    </row>
    <row r="83" spans="2:5" x14ac:dyDescent="0.35">
      <c r="B83" s="1">
        <v>2239</v>
      </c>
      <c r="C83" t="s">
        <v>181</v>
      </c>
      <c r="D83" s="1" t="s">
        <v>101</v>
      </c>
      <c r="E83" s="88">
        <v>3.7499999999999999E-2</v>
      </c>
    </row>
    <row r="84" spans="2:5" x14ac:dyDescent="0.35">
      <c r="B84" s="1">
        <v>2024</v>
      </c>
      <c r="C84" t="s">
        <v>182</v>
      </c>
      <c r="D84" s="1" t="s">
        <v>101</v>
      </c>
      <c r="E84" s="88">
        <v>5.5599999999999997E-2</v>
      </c>
    </row>
    <row r="85" spans="2:5" x14ac:dyDescent="0.35">
      <c r="B85" s="1">
        <v>1895</v>
      </c>
      <c r="C85" t="s">
        <v>183</v>
      </c>
      <c r="D85" s="1" t="s">
        <v>103</v>
      </c>
      <c r="E85" s="88">
        <v>0</v>
      </c>
    </row>
    <row r="86" spans="2:5" x14ac:dyDescent="0.35">
      <c r="B86" s="1">
        <v>2215</v>
      </c>
      <c r="C86" t="s">
        <v>184</v>
      </c>
      <c r="D86" s="1" t="s">
        <v>103</v>
      </c>
      <c r="E86" s="88">
        <v>0</v>
      </c>
    </row>
    <row r="87" spans="2:5" x14ac:dyDescent="0.35">
      <c r="B87" s="1">
        <v>3997</v>
      </c>
      <c r="C87" t="s">
        <v>185</v>
      </c>
      <c r="D87" s="1" t="s">
        <v>103</v>
      </c>
      <c r="E87" s="88">
        <v>0</v>
      </c>
    </row>
    <row r="88" spans="2:5" x14ac:dyDescent="0.35">
      <c r="B88" s="1">
        <v>2053</v>
      </c>
      <c r="C88" t="s">
        <v>186</v>
      </c>
      <c r="D88" s="1" t="s">
        <v>101</v>
      </c>
      <c r="E88" s="88">
        <v>4.4699999999999997E-2</v>
      </c>
    </row>
    <row r="89" spans="2:5" x14ac:dyDescent="0.35">
      <c r="B89" s="1">
        <v>2140</v>
      </c>
      <c r="C89" t="s">
        <v>187</v>
      </c>
      <c r="D89" s="1" t="s">
        <v>103</v>
      </c>
      <c r="E89" s="88">
        <v>0</v>
      </c>
    </row>
    <row r="90" spans="2:5" x14ac:dyDescent="0.35">
      <c r="B90" s="1">
        <v>1934</v>
      </c>
      <c r="C90" t="s">
        <v>188</v>
      </c>
      <c r="D90" s="1" t="s">
        <v>103</v>
      </c>
      <c r="E90" s="88">
        <v>0</v>
      </c>
    </row>
    <row r="91" spans="2:5" x14ac:dyDescent="0.35">
      <c r="B91" s="1">
        <v>2008</v>
      </c>
      <c r="C91" t="s">
        <v>189</v>
      </c>
      <c r="D91" s="1" t="s">
        <v>103</v>
      </c>
      <c r="E91" s="88">
        <v>0</v>
      </c>
    </row>
    <row r="92" spans="2:5" x14ac:dyDescent="0.35">
      <c r="B92" s="1">
        <v>2107</v>
      </c>
      <c r="C92" t="s">
        <v>190</v>
      </c>
      <c r="D92" s="1" t="s">
        <v>103</v>
      </c>
      <c r="E92" s="88">
        <v>0</v>
      </c>
    </row>
    <row r="93" spans="2:5" x14ac:dyDescent="0.35">
      <c r="B93" s="1">
        <v>2219</v>
      </c>
      <c r="C93" t="s">
        <v>191</v>
      </c>
      <c r="D93" s="1" t="s">
        <v>101</v>
      </c>
      <c r="E93" s="88">
        <v>3.0999999999999999E-3</v>
      </c>
    </row>
    <row r="94" spans="2:5" x14ac:dyDescent="0.35">
      <c r="B94" s="1">
        <v>2091</v>
      </c>
      <c r="C94" t="s">
        <v>192</v>
      </c>
      <c r="D94" s="1" t="s">
        <v>101</v>
      </c>
      <c r="E94" s="88">
        <v>3.4700000000000002E-2</v>
      </c>
    </row>
    <row r="95" spans="2:5" x14ac:dyDescent="0.35">
      <c r="B95" s="1">
        <v>2109</v>
      </c>
      <c r="C95" t="s">
        <v>193</v>
      </c>
      <c r="D95" s="1" t="s">
        <v>103</v>
      </c>
      <c r="E95" s="88">
        <v>0</v>
      </c>
    </row>
    <row r="96" spans="2:5" x14ac:dyDescent="0.35">
      <c r="B96" s="1">
        <v>2057</v>
      </c>
      <c r="C96" t="s">
        <v>194</v>
      </c>
      <c r="D96" s="1" t="s">
        <v>101</v>
      </c>
      <c r="E96" s="88">
        <v>3.7600000000000001E-2</v>
      </c>
    </row>
    <row r="97" spans="2:5" x14ac:dyDescent="0.35">
      <c r="B97" s="1">
        <v>2056</v>
      </c>
      <c r="C97" t="s">
        <v>195</v>
      </c>
      <c r="D97" s="1" t="s">
        <v>101</v>
      </c>
      <c r="E97" s="88">
        <v>4.4499999999999998E-2</v>
      </c>
    </row>
    <row r="98" spans="2:5" x14ac:dyDescent="0.35">
      <c r="B98" s="1">
        <v>2262</v>
      </c>
      <c r="C98" t="s">
        <v>196</v>
      </c>
      <c r="D98" s="1" t="s">
        <v>103</v>
      </c>
      <c r="E98" s="88">
        <v>0</v>
      </c>
    </row>
    <row r="99" spans="2:5" x14ac:dyDescent="0.35">
      <c r="B99" s="1">
        <v>2212</v>
      </c>
      <c r="C99" t="s">
        <v>197</v>
      </c>
      <c r="D99" s="1" t="s">
        <v>101</v>
      </c>
      <c r="E99" s="88">
        <v>3.5099999999999999E-2</v>
      </c>
    </row>
    <row r="100" spans="2:5" x14ac:dyDescent="0.35">
      <c r="B100" s="1">
        <v>2059</v>
      </c>
      <c r="C100" t="s">
        <v>198</v>
      </c>
      <c r="D100" s="1" t="s">
        <v>103</v>
      </c>
      <c r="E100" s="88">
        <v>0</v>
      </c>
    </row>
    <row r="101" spans="2:5" x14ac:dyDescent="0.35">
      <c r="B101" s="1">
        <v>1923</v>
      </c>
      <c r="C101" t="s">
        <v>199</v>
      </c>
      <c r="D101" s="1" t="s">
        <v>103</v>
      </c>
      <c r="E101" s="88">
        <v>0</v>
      </c>
    </row>
    <row r="102" spans="2:5" x14ac:dyDescent="0.35">
      <c r="B102" s="1">
        <v>2101</v>
      </c>
      <c r="C102" t="s">
        <v>200</v>
      </c>
      <c r="D102" s="1" t="s">
        <v>101</v>
      </c>
      <c r="E102" s="88">
        <v>4.1099999999999998E-2</v>
      </c>
    </row>
    <row r="103" spans="2:5" x14ac:dyDescent="0.35">
      <c r="B103" s="1">
        <v>2097</v>
      </c>
      <c r="C103" t="s">
        <v>201</v>
      </c>
      <c r="D103" s="1" t="s">
        <v>101</v>
      </c>
      <c r="E103" s="88">
        <v>4.1500000000000002E-2</v>
      </c>
    </row>
    <row r="104" spans="2:5" x14ac:dyDescent="0.35">
      <c r="B104" s="1">
        <v>2012</v>
      </c>
      <c r="C104" t="s">
        <v>202</v>
      </c>
      <c r="D104" s="1" t="s">
        <v>103</v>
      </c>
      <c r="E104" s="88">
        <v>0</v>
      </c>
    </row>
    <row r="105" spans="2:5" x14ac:dyDescent="0.35">
      <c r="B105" s="1">
        <v>2092</v>
      </c>
      <c r="C105" t="s">
        <v>203</v>
      </c>
      <c r="D105" s="1" t="s">
        <v>101</v>
      </c>
      <c r="E105" s="88">
        <v>4.7600000000000003E-2</v>
      </c>
    </row>
    <row r="106" spans="2:5" x14ac:dyDescent="0.35">
      <c r="B106" s="1">
        <v>2112</v>
      </c>
      <c r="C106" t="s">
        <v>204</v>
      </c>
      <c r="D106" s="1" t="s">
        <v>103</v>
      </c>
      <c r="E106" s="88">
        <v>0</v>
      </c>
    </row>
    <row r="107" spans="2:5" x14ac:dyDescent="0.35">
      <c r="B107" s="1">
        <v>2085</v>
      </c>
      <c r="C107" t="s">
        <v>205</v>
      </c>
      <c r="D107" s="1" t="s">
        <v>101</v>
      </c>
      <c r="E107" s="88">
        <v>5.5500000000000001E-2</v>
      </c>
    </row>
    <row r="108" spans="2:5" x14ac:dyDescent="0.35">
      <c r="B108" s="1">
        <v>2094</v>
      </c>
      <c r="C108" t="s">
        <v>206</v>
      </c>
      <c r="D108" s="1" t="s">
        <v>101</v>
      </c>
      <c r="E108" s="88">
        <v>4.8399999999999999E-2</v>
      </c>
    </row>
    <row r="109" spans="2:5" x14ac:dyDescent="0.35">
      <c r="B109" s="1">
        <v>2090</v>
      </c>
      <c r="C109" t="s">
        <v>207</v>
      </c>
      <c r="D109" s="1" t="s">
        <v>103</v>
      </c>
      <c r="E109" s="88">
        <v>0</v>
      </c>
    </row>
    <row r="110" spans="2:5" x14ac:dyDescent="0.35">
      <c r="B110" s="1">
        <v>2256</v>
      </c>
      <c r="C110" t="s">
        <v>208</v>
      </c>
      <c r="D110" s="1" t="s">
        <v>101</v>
      </c>
      <c r="E110" s="88">
        <v>2.7E-2</v>
      </c>
    </row>
    <row r="111" spans="2:5" x14ac:dyDescent="0.35">
      <c r="B111" s="1">
        <v>2048</v>
      </c>
      <c r="C111" t="s">
        <v>209</v>
      </c>
      <c r="D111" s="1" t="s">
        <v>101</v>
      </c>
      <c r="E111" s="88">
        <v>4.5699999999999998E-2</v>
      </c>
    </row>
    <row r="112" spans="2:5" x14ac:dyDescent="0.35">
      <c r="B112" s="1">
        <v>2205</v>
      </c>
      <c r="C112" t="s">
        <v>210</v>
      </c>
      <c r="D112" s="1" t="s">
        <v>101</v>
      </c>
      <c r="E112" s="88">
        <v>4.4400000000000002E-2</v>
      </c>
    </row>
    <row r="113" spans="2:5" x14ac:dyDescent="0.35">
      <c r="B113" s="1">
        <v>2249</v>
      </c>
      <c r="C113" t="s">
        <v>211</v>
      </c>
      <c r="D113" s="1" t="s">
        <v>103</v>
      </c>
      <c r="E113" s="88">
        <v>0</v>
      </c>
    </row>
    <row r="114" spans="2:5" x14ac:dyDescent="0.35">
      <c r="B114" s="1">
        <v>1925</v>
      </c>
      <c r="C114" t="s">
        <v>212</v>
      </c>
      <c r="D114" s="1" t="s">
        <v>101</v>
      </c>
      <c r="E114" s="88">
        <v>4.2200000000000001E-2</v>
      </c>
    </row>
    <row r="115" spans="2:5" x14ac:dyDescent="0.35">
      <c r="B115" s="1">
        <v>1898</v>
      </c>
      <c r="C115" t="s">
        <v>213</v>
      </c>
      <c r="D115" s="1" t="s">
        <v>101</v>
      </c>
      <c r="E115" s="88">
        <v>4.02E-2</v>
      </c>
    </row>
    <row r="116" spans="2:5" x14ac:dyDescent="0.35">
      <c r="B116" s="1">
        <v>2010</v>
      </c>
      <c r="C116" t="s">
        <v>214</v>
      </c>
      <c r="D116" s="1" t="s">
        <v>103</v>
      </c>
      <c r="E116" s="88">
        <v>0</v>
      </c>
    </row>
    <row r="117" spans="2:5" x14ac:dyDescent="0.35">
      <c r="B117" s="1">
        <v>2147</v>
      </c>
      <c r="C117" t="s">
        <v>215</v>
      </c>
      <c r="D117" s="1" t="s">
        <v>103</v>
      </c>
      <c r="E117" s="88">
        <v>0</v>
      </c>
    </row>
    <row r="118" spans="2:5" x14ac:dyDescent="0.35">
      <c r="B118" s="1">
        <v>2145</v>
      </c>
      <c r="C118" t="s">
        <v>216</v>
      </c>
      <c r="D118" s="1" t="s">
        <v>103</v>
      </c>
      <c r="E118" s="88">
        <v>5.5300000000000002E-2</v>
      </c>
    </row>
    <row r="119" spans="2:5" x14ac:dyDescent="0.35">
      <c r="B119" s="1">
        <v>1968</v>
      </c>
      <c r="C119" t="s">
        <v>217</v>
      </c>
      <c r="D119" s="1" t="s">
        <v>103</v>
      </c>
      <c r="E119" s="88">
        <v>0</v>
      </c>
    </row>
    <row r="120" spans="2:5" x14ac:dyDescent="0.35">
      <c r="B120" s="1">
        <v>2198</v>
      </c>
      <c r="C120" t="s">
        <v>218</v>
      </c>
      <c r="D120" s="1" t="s">
        <v>103</v>
      </c>
      <c r="E120" s="88">
        <v>3.7600000000000001E-2</v>
      </c>
    </row>
    <row r="121" spans="2:5" x14ac:dyDescent="0.35">
      <c r="B121" s="1">
        <v>2199</v>
      </c>
      <c r="C121" t="s">
        <v>219</v>
      </c>
      <c r="D121" s="1" t="s">
        <v>103</v>
      </c>
      <c r="E121" s="88">
        <v>0</v>
      </c>
    </row>
    <row r="122" spans="2:5" x14ac:dyDescent="0.35">
      <c r="B122" s="1">
        <v>2254</v>
      </c>
      <c r="C122" t="s">
        <v>220</v>
      </c>
      <c r="D122" s="1" t="s">
        <v>101</v>
      </c>
      <c r="E122" s="88">
        <v>4.36E-2</v>
      </c>
    </row>
    <row r="123" spans="2:5" x14ac:dyDescent="0.35">
      <c r="B123" s="1">
        <v>1966</v>
      </c>
      <c r="C123" t="s">
        <v>221</v>
      </c>
      <c r="D123" s="1" t="s">
        <v>101</v>
      </c>
      <c r="E123" s="88">
        <v>3.3000000000000002E-2</v>
      </c>
    </row>
    <row r="124" spans="2:5" x14ac:dyDescent="0.35">
      <c r="B124" s="1">
        <v>1924</v>
      </c>
      <c r="C124" t="s">
        <v>222</v>
      </c>
      <c r="D124" s="1" t="s">
        <v>101</v>
      </c>
      <c r="E124" s="88">
        <v>4.0300000000000002E-2</v>
      </c>
    </row>
    <row r="125" spans="2:5" x14ac:dyDescent="0.35">
      <c r="B125" s="1">
        <v>1996</v>
      </c>
      <c r="C125" t="s">
        <v>223</v>
      </c>
      <c r="D125" s="1" t="s">
        <v>103</v>
      </c>
      <c r="E125" s="88">
        <v>0</v>
      </c>
    </row>
    <row r="126" spans="2:5" x14ac:dyDescent="0.35">
      <c r="B126" s="1">
        <v>2061</v>
      </c>
      <c r="C126" t="s">
        <v>224</v>
      </c>
      <c r="D126" s="1" t="s">
        <v>101</v>
      </c>
      <c r="E126" s="88">
        <v>6.3500000000000001E-2</v>
      </c>
    </row>
    <row r="127" spans="2:5" x14ac:dyDescent="0.35">
      <c r="B127" s="1">
        <v>2141</v>
      </c>
      <c r="C127" t="s">
        <v>225</v>
      </c>
      <c r="D127" s="1" t="s">
        <v>103</v>
      </c>
      <c r="E127" s="88">
        <v>0</v>
      </c>
    </row>
    <row r="128" spans="2:5" x14ac:dyDescent="0.35">
      <c r="B128" s="1">
        <v>2214</v>
      </c>
      <c r="C128" t="s">
        <v>226</v>
      </c>
      <c r="D128" s="1" t="s">
        <v>103</v>
      </c>
      <c r="E128" s="88">
        <v>4.3299999999999998E-2</v>
      </c>
    </row>
    <row r="129" spans="2:5" x14ac:dyDescent="0.35">
      <c r="B129" s="1">
        <v>2143</v>
      </c>
      <c r="C129" t="s">
        <v>227</v>
      </c>
      <c r="D129" s="1" t="s">
        <v>101</v>
      </c>
      <c r="E129" s="88">
        <v>5.8500000000000003E-2</v>
      </c>
    </row>
    <row r="130" spans="2:5" x14ac:dyDescent="0.35">
      <c r="B130" s="1">
        <v>4131</v>
      </c>
      <c r="C130" t="s">
        <v>228</v>
      </c>
      <c r="D130" s="1" t="s">
        <v>101</v>
      </c>
      <c r="E130" s="88">
        <v>2.7799999999999998E-2</v>
      </c>
    </row>
    <row r="131" spans="2:5" x14ac:dyDescent="0.35">
      <c r="B131" s="1">
        <v>2110</v>
      </c>
      <c r="C131" t="s">
        <v>229</v>
      </c>
      <c r="D131" s="1" t="s">
        <v>101</v>
      </c>
      <c r="E131" s="88">
        <v>2.1499999999999998E-2</v>
      </c>
    </row>
    <row r="132" spans="2:5" x14ac:dyDescent="0.35">
      <c r="B132" s="1">
        <v>1990</v>
      </c>
      <c r="C132" t="s">
        <v>230</v>
      </c>
      <c r="D132" s="1" t="s">
        <v>103</v>
      </c>
      <c r="E132" s="88">
        <v>0</v>
      </c>
    </row>
    <row r="133" spans="2:5" x14ac:dyDescent="0.35">
      <c r="B133" s="1">
        <v>2093</v>
      </c>
      <c r="C133" t="s">
        <v>231</v>
      </c>
      <c r="D133" s="1" t="s">
        <v>103</v>
      </c>
      <c r="E133" s="88">
        <v>0</v>
      </c>
    </row>
    <row r="134" spans="2:5" x14ac:dyDescent="0.35">
      <c r="B134" s="1">
        <v>2108</v>
      </c>
      <c r="C134" t="s">
        <v>232</v>
      </c>
      <c r="D134" s="1" t="s">
        <v>101</v>
      </c>
      <c r="E134" s="88">
        <v>5.2900000000000003E-2</v>
      </c>
    </row>
    <row r="135" spans="2:5" x14ac:dyDescent="0.35">
      <c r="B135" s="1">
        <v>1928</v>
      </c>
      <c r="C135" t="s">
        <v>233</v>
      </c>
      <c r="D135" s="1" t="s">
        <v>101</v>
      </c>
      <c r="E135" s="88">
        <v>3.1E-2</v>
      </c>
    </row>
    <row r="136" spans="2:5" x14ac:dyDescent="0.35">
      <c r="B136" s="1">
        <v>1926</v>
      </c>
      <c r="C136" t="s">
        <v>234</v>
      </c>
      <c r="D136" s="1" t="s">
        <v>101</v>
      </c>
      <c r="E136" s="88">
        <v>4.9599999999999998E-2</v>
      </c>
    </row>
    <row r="137" spans="2:5" x14ac:dyDescent="0.35">
      <c r="B137" s="1">
        <v>2060</v>
      </c>
      <c r="C137" t="s">
        <v>235</v>
      </c>
      <c r="D137" s="1" t="s">
        <v>103</v>
      </c>
      <c r="E137" s="88">
        <v>0</v>
      </c>
    </row>
    <row r="138" spans="2:5" x14ac:dyDescent="0.35">
      <c r="B138" s="1">
        <v>2181</v>
      </c>
      <c r="C138" t="s">
        <v>236</v>
      </c>
      <c r="D138" s="1" t="s">
        <v>101</v>
      </c>
      <c r="E138" s="88">
        <v>4.4200000000000003E-2</v>
      </c>
    </row>
    <row r="139" spans="2:5" x14ac:dyDescent="0.35">
      <c r="B139" s="1">
        <v>2207</v>
      </c>
      <c r="C139" t="s">
        <v>237</v>
      </c>
      <c r="D139" s="1" t="s">
        <v>101</v>
      </c>
      <c r="E139" s="88">
        <v>2.7699999999999999E-2</v>
      </c>
    </row>
    <row r="140" spans="2:5" x14ac:dyDescent="0.35">
      <c r="B140" s="1">
        <v>2192</v>
      </c>
      <c r="C140" t="s">
        <v>238</v>
      </c>
      <c r="D140" s="1" t="s">
        <v>103</v>
      </c>
      <c r="E140" s="88">
        <v>0</v>
      </c>
    </row>
    <row r="141" spans="2:5" x14ac:dyDescent="0.35">
      <c r="B141" s="1">
        <v>1900</v>
      </c>
      <c r="C141" t="s">
        <v>239</v>
      </c>
      <c r="D141" s="1" t="s">
        <v>101</v>
      </c>
      <c r="E141" s="88">
        <v>4.1500000000000002E-2</v>
      </c>
    </row>
    <row r="142" spans="2:5" x14ac:dyDescent="0.35">
      <c r="B142" s="1">
        <v>2039</v>
      </c>
      <c r="C142" t="s">
        <v>240</v>
      </c>
      <c r="D142" s="1" t="s">
        <v>101</v>
      </c>
      <c r="E142" s="88">
        <v>3.9699999999999999E-2</v>
      </c>
    </row>
    <row r="143" spans="2:5" x14ac:dyDescent="0.35">
      <c r="B143" s="1">
        <v>2202</v>
      </c>
      <c r="C143" t="s">
        <v>241</v>
      </c>
      <c r="D143" s="1" t="s">
        <v>103</v>
      </c>
      <c r="E143" s="88">
        <v>5.0099999999999999E-2</v>
      </c>
    </row>
    <row r="144" spans="2:5" x14ac:dyDescent="0.35">
      <c r="B144" s="1">
        <v>2016</v>
      </c>
      <c r="C144" t="s">
        <v>242</v>
      </c>
      <c r="D144" s="1" t="s">
        <v>103</v>
      </c>
      <c r="E144" s="88">
        <v>7.0000000000000007E-2</v>
      </c>
    </row>
    <row r="145" spans="2:5" x14ac:dyDescent="0.35">
      <c r="B145" s="1">
        <v>1897</v>
      </c>
      <c r="C145" t="s">
        <v>243</v>
      </c>
      <c r="D145" s="1" t="s">
        <v>103</v>
      </c>
      <c r="E145" s="88">
        <v>0</v>
      </c>
    </row>
    <row r="146" spans="2:5" x14ac:dyDescent="0.35">
      <c r="B146" s="1">
        <v>2047</v>
      </c>
      <c r="C146" t="s">
        <v>244</v>
      </c>
      <c r="D146" s="1" t="s">
        <v>101</v>
      </c>
      <c r="E146" s="88">
        <v>7.0000000000000007E-2</v>
      </c>
    </row>
    <row r="147" spans="2:5" x14ac:dyDescent="0.35">
      <c r="B147" s="1">
        <v>2081</v>
      </c>
      <c r="C147" t="s">
        <v>245</v>
      </c>
      <c r="D147" s="1" t="s">
        <v>103</v>
      </c>
      <c r="E147" s="88">
        <v>3.9300000000000002E-2</v>
      </c>
    </row>
    <row r="148" spans="2:5" x14ac:dyDescent="0.35">
      <c r="B148" s="1">
        <v>2062</v>
      </c>
      <c r="C148" t="s">
        <v>246</v>
      </c>
      <c r="D148" s="1" t="s">
        <v>103</v>
      </c>
      <c r="E148" s="88">
        <v>0</v>
      </c>
    </row>
    <row r="149" spans="2:5" x14ac:dyDescent="0.35">
      <c r="B149" s="1">
        <v>1973</v>
      </c>
      <c r="C149" t="s">
        <v>247</v>
      </c>
      <c r="D149" s="1" t="s">
        <v>103</v>
      </c>
      <c r="E149" s="88">
        <v>0</v>
      </c>
    </row>
    <row r="150" spans="2:5" x14ac:dyDescent="0.35">
      <c r="B150" s="1">
        <v>2180</v>
      </c>
      <c r="C150" t="s">
        <v>248</v>
      </c>
      <c r="D150" s="1" t="s">
        <v>101</v>
      </c>
      <c r="E150" s="88">
        <v>4.6899999999999997E-2</v>
      </c>
    </row>
    <row r="151" spans="2:5" x14ac:dyDescent="0.35">
      <c r="B151" s="1">
        <v>1967</v>
      </c>
      <c r="C151" t="s">
        <v>249</v>
      </c>
      <c r="D151" s="1" t="s">
        <v>103</v>
      </c>
      <c r="E151" s="88">
        <v>0</v>
      </c>
    </row>
    <row r="152" spans="2:5" x14ac:dyDescent="0.35">
      <c r="B152" s="1">
        <v>2009</v>
      </c>
      <c r="C152" t="s">
        <v>250</v>
      </c>
      <c r="D152" s="1" t="s">
        <v>103</v>
      </c>
      <c r="E152" s="88">
        <v>0</v>
      </c>
    </row>
    <row r="153" spans="2:5" x14ac:dyDescent="0.35">
      <c r="B153" s="1">
        <v>2045</v>
      </c>
      <c r="C153" t="s">
        <v>251</v>
      </c>
      <c r="D153" s="1" t="s">
        <v>103</v>
      </c>
      <c r="E153" s="88">
        <v>0</v>
      </c>
    </row>
    <row r="154" spans="2:5" x14ac:dyDescent="0.35">
      <c r="B154" s="1">
        <v>1946</v>
      </c>
      <c r="C154" t="s">
        <v>252</v>
      </c>
      <c r="D154" s="1" t="s">
        <v>103</v>
      </c>
      <c r="E154" s="88">
        <v>0</v>
      </c>
    </row>
    <row r="155" spans="2:5" x14ac:dyDescent="0.35">
      <c r="B155" s="1">
        <v>1977</v>
      </c>
      <c r="C155" t="s">
        <v>253</v>
      </c>
      <c r="D155" s="1" t="s">
        <v>101</v>
      </c>
      <c r="E155" s="88">
        <v>3.5999999999999997E-2</v>
      </c>
    </row>
    <row r="156" spans="2:5" x14ac:dyDescent="0.35">
      <c r="B156" s="1">
        <v>2001</v>
      </c>
      <c r="C156" t="s">
        <v>254</v>
      </c>
      <c r="D156" s="1" t="s">
        <v>103</v>
      </c>
      <c r="E156" s="88">
        <v>0</v>
      </c>
    </row>
    <row r="157" spans="2:5" x14ac:dyDescent="0.35">
      <c r="B157" s="1">
        <v>2182</v>
      </c>
      <c r="C157" t="s">
        <v>255</v>
      </c>
      <c r="D157" s="1" t="s">
        <v>101</v>
      </c>
      <c r="E157" s="88">
        <v>3.4599999999999999E-2</v>
      </c>
    </row>
    <row r="158" spans="2:5" x14ac:dyDescent="0.35">
      <c r="B158" s="1">
        <v>1999</v>
      </c>
      <c r="C158" t="s">
        <v>256</v>
      </c>
      <c r="D158" s="1" t="s">
        <v>103</v>
      </c>
      <c r="E158" s="88">
        <v>0</v>
      </c>
    </row>
    <row r="159" spans="2:5" x14ac:dyDescent="0.35">
      <c r="B159" s="1">
        <v>2188</v>
      </c>
      <c r="C159" t="s">
        <v>257</v>
      </c>
      <c r="D159" s="1" t="s">
        <v>103</v>
      </c>
      <c r="E159" s="88">
        <v>0</v>
      </c>
    </row>
    <row r="160" spans="2:5" x14ac:dyDescent="0.35">
      <c r="B160" s="1">
        <v>2044</v>
      </c>
      <c r="C160" t="s">
        <v>258</v>
      </c>
      <c r="D160" s="1" t="s">
        <v>103</v>
      </c>
      <c r="E160" s="88">
        <v>0</v>
      </c>
    </row>
    <row r="161" spans="2:5" x14ac:dyDescent="0.35">
      <c r="B161" s="1">
        <v>2142</v>
      </c>
      <c r="C161" t="s">
        <v>259</v>
      </c>
      <c r="D161" s="1" t="s">
        <v>101</v>
      </c>
      <c r="E161" s="88">
        <v>4.07E-2</v>
      </c>
    </row>
    <row r="162" spans="2:5" x14ac:dyDescent="0.35">
      <c r="B162" s="1">
        <v>2104</v>
      </c>
      <c r="C162" t="s">
        <v>260</v>
      </c>
      <c r="D162" s="1" t="s">
        <v>103</v>
      </c>
      <c r="E162" s="88">
        <v>0</v>
      </c>
    </row>
    <row r="163" spans="2:5" x14ac:dyDescent="0.35">
      <c r="B163" s="1">
        <v>1944</v>
      </c>
      <c r="C163" t="s">
        <v>261</v>
      </c>
      <c r="D163" s="1" t="s">
        <v>103</v>
      </c>
      <c r="E163" s="88">
        <v>0</v>
      </c>
    </row>
    <row r="164" spans="2:5" x14ac:dyDescent="0.35">
      <c r="B164" s="1">
        <v>2103</v>
      </c>
      <c r="C164" t="s">
        <v>262</v>
      </c>
      <c r="D164" s="1" t="s">
        <v>101</v>
      </c>
      <c r="E164" s="88">
        <v>5.79E-2</v>
      </c>
    </row>
    <row r="165" spans="2:5" x14ac:dyDescent="0.35">
      <c r="B165" s="1">
        <v>1935</v>
      </c>
      <c r="C165" t="s">
        <v>263</v>
      </c>
      <c r="D165" s="1" t="s">
        <v>101</v>
      </c>
      <c r="E165" s="88">
        <v>3.5499999999999997E-2</v>
      </c>
    </row>
    <row r="166" spans="2:5" x14ac:dyDescent="0.35">
      <c r="B166" s="1">
        <v>2257</v>
      </c>
      <c r="C166" t="s">
        <v>264</v>
      </c>
      <c r="D166" s="1" t="s">
        <v>101</v>
      </c>
      <c r="E166" s="88">
        <v>2.98E-2</v>
      </c>
    </row>
    <row r="167" spans="2:5" x14ac:dyDescent="0.35">
      <c r="B167" s="1">
        <v>2195</v>
      </c>
      <c r="C167" t="s">
        <v>265</v>
      </c>
      <c r="D167" s="1" t="s">
        <v>103</v>
      </c>
      <c r="E167" s="88">
        <v>0</v>
      </c>
    </row>
    <row r="168" spans="2:5" x14ac:dyDescent="0.35">
      <c r="B168" s="1">
        <v>2244</v>
      </c>
      <c r="C168" t="s">
        <v>266</v>
      </c>
      <c r="D168" s="1" t="s">
        <v>101</v>
      </c>
      <c r="E168" s="88">
        <v>4.3799999999999999E-2</v>
      </c>
    </row>
    <row r="169" spans="2:5" x14ac:dyDescent="0.35">
      <c r="B169" s="1">
        <v>2138</v>
      </c>
      <c r="C169" t="s">
        <v>267</v>
      </c>
      <c r="D169" s="1" t="s">
        <v>101</v>
      </c>
      <c r="E169" s="88">
        <v>3.9899999999999998E-2</v>
      </c>
    </row>
    <row r="170" spans="2:5" x14ac:dyDescent="0.35">
      <c r="B170" s="1">
        <v>1978</v>
      </c>
      <c r="C170" t="s">
        <v>268</v>
      </c>
      <c r="D170" s="1" t="s">
        <v>103</v>
      </c>
      <c r="E170" s="88">
        <v>0</v>
      </c>
    </row>
    <row r="171" spans="2:5" x14ac:dyDescent="0.35">
      <c r="B171" s="1">
        <v>2096</v>
      </c>
      <c r="C171" t="s">
        <v>269</v>
      </c>
      <c r="D171" s="1" t="s">
        <v>103</v>
      </c>
      <c r="E171" s="88">
        <v>0</v>
      </c>
    </row>
    <row r="172" spans="2:5" x14ac:dyDescent="0.35">
      <c r="B172" s="1">
        <v>2022</v>
      </c>
      <c r="C172" t="s">
        <v>270</v>
      </c>
      <c r="D172" s="1" t="s">
        <v>103</v>
      </c>
      <c r="E172" s="88">
        <v>0</v>
      </c>
    </row>
    <row r="173" spans="2:5" x14ac:dyDescent="0.35">
      <c r="B173" s="1">
        <v>2087</v>
      </c>
      <c r="C173" t="s">
        <v>271</v>
      </c>
      <c r="D173" s="1" t="s">
        <v>103</v>
      </c>
      <c r="E173" s="88">
        <v>0</v>
      </c>
    </row>
    <row r="174" spans="2:5" x14ac:dyDescent="0.35">
      <c r="B174" s="1">
        <v>1994</v>
      </c>
      <c r="C174" t="s">
        <v>272</v>
      </c>
      <c r="D174" s="1" t="s">
        <v>101</v>
      </c>
      <c r="E174" s="88">
        <v>4.9200000000000001E-2</v>
      </c>
    </row>
    <row r="175" spans="2:5" x14ac:dyDescent="0.35">
      <c r="B175" s="1">
        <v>2225</v>
      </c>
      <c r="C175" t="s">
        <v>273</v>
      </c>
      <c r="D175" s="1" t="s">
        <v>103</v>
      </c>
      <c r="E175" s="88">
        <v>0</v>
      </c>
    </row>
    <row r="176" spans="2:5" x14ac:dyDescent="0.35">
      <c r="B176" s="1">
        <v>2247</v>
      </c>
      <c r="C176" t="s">
        <v>274</v>
      </c>
      <c r="D176" s="1" t="s">
        <v>103</v>
      </c>
      <c r="E176" s="88">
        <v>0</v>
      </c>
    </row>
    <row r="177" spans="2:5" x14ac:dyDescent="0.35">
      <c r="B177" s="1">
        <v>2083</v>
      </c>
      <c r="C177" t="s">
        <v>275</v>
      </c>
      <c r="D177" s="1" t="s">
        <v>101</v>
      </c>
      <c r="E177" s="88">
        <v>4.1200000000000001E-2</v>
      </c>
    </row>
    <row r="178" spans="2:5" x14ac:dyDescent="0.35">
      <c r="B178" s="1">
        <v>1948</v>
      </c>
      <c r="C178" t="s">
        <v>276</v>
      </c>
      <c r="D178" s="1" t="s">
        <v>103</v>
      </c>
      <c r="E178" s="88">
        <v>0</v>
      </c>
    </row>
    <row r="179" spans="2:5" x14ac:dyDescent="0.35">
      <c r="B179" s="1">
        <v>2144</v>
      </c>
      <c r="C179" t="s">
        <v>277</v>
      </c>
      <c r="D179" s="1" t="s">
        <v>103</v>
      </c>
      <c r="E179" s="88">
        <v>0</v>
      </c>
    </row>
    <row r="180" spans="2:5" x14ac:dyDescent="0.35">
      <c r="B180" s="1">
        <v>2209</v>
      </c>
      <c r="C180" t="s">
        <v>278</v>
      </c>
      <c r="D180" s="1" t="s">
        <v>103</v>
      </c>
      <c r="E180" s="88">
        <v>0</v>
      </c>
    </row>
    <row r="181" spans="2:5" x14ac:dyDescent="0.35">
      <c r="B181" s="1">
        <v>2018</v>
      </c>
      <c r="C181" t="s">
        <v>279</v>
      </c>
      <c r="D181" s="1" t="s">
        <v>103</v>
      </c>
      <c r="E181" s="88">
        <v>7.0000000000000007E-2</v>
      </c>
    </row>
    <row r="182" spans="2:5" x14ac:dyDescent="0.35">
      <c r="B182" s="1">
        <v>2003</v>
      </c>
      <c r="C182" t="s">
        <v>280</v>
      </c>
      <c r="D182" s="1" t="s">
        <v>103</v>
      </c>
      <c r="E182" s="88">
        <v>3.5900000000000001E-2</v>
      </c>
    </row>
    <row r="183" spans="2:5" x14ac:dyDescent="0.35">
      <c r="B183" s="1">
        <v>2102</v>
      </c>
      <c r="C183" t="s">
        <v>281</v>
      </c>
      <c r="D183" s="1" t="s">
        <v>101</v>
      </c>
      <c r="E183" s="88">
        <v>3.1E-2</v>
      </c>
    </row>
    <row r="184" spans="2:5" x14ac:dyDescent="0.35">
      <c r="B184" s="1">
        <v>2055</v>
      </c>
      <c r="C184" t="s">
        <v>282</v>
      </c>
      <c r="D184" s="1" t="s">
        <v>101</v>
      </c>
      <c r="E184" s="88">
        <v>3.5900000000000001E-2</v>
      </c>
    </row>
    <row r="185" spans="2:5" x14ac:dyDescent="0.35">
      <c r="B185" s="1">
        <v>2242</v>
      </c>
      <c r="C185" t="s">
        <v>283</v>
      </c>
      <c r="D185" s="1" t="s">
        <v>101</v>
      </c>
      <c r="E185" s="88">
        <v>4.0599999999999997E-2</v>
      </c>
    </row>
    <row r="186" spans="2:5" x14ac:dyDescent="0.35">
      <c r="B186" s="1">
        <v>2197</v>
      </c>
      <c r="C186" t="s">
        <v>284</v>
      </c>
      <c r="D186" s="1" t="s">
        <v>101</v>
      </c>
      <c r="E186" s="88">
        <v>3.4299999999999997E-2</v>
      </c>
    </row>
    <row r="187" spans="2:5" x14ac:dyDescent="0.35">
      <c r="B187" s="1">
        <v>2222</v>
      </c>
      <c r="C187" t="s">
        <v>285</v>
      </c>
      <c r="D187" s="1" t="s">
        <v>101</v>
      </c>
      <c r="E187" s="88">
        <v>3.3599999999999998E-2</v>
      </c>
    </row>
    <row r="188" spans="2:5" x14ac:dyDescent="0.35">
      <c r="B188" s="1">
        <v>2210</v>
      </c>
      <c r="C188" t="s">
        <v>286</v>
      </c>
      <c r="D188" s="1" t="s">
        <v>103</v>
      </c>
      <c r="E188" s="88">
        <v>7.0000000000000007E-2</v>
      </c>
    </row>
    <row r="189" spans="2:5" x14ac:dyDescent="0.35">
      <c r="B189" s="1">
        <v>2204</v>
      </c>
      <c r="C189" t="s">
        <v>287</v>
      </c>
      <c r="D189" s="1" t="s">
        <v>103</v>
      </c>
      <c r="E189" s="88">
        <v>3.3399999999999999E-2</v>
      </c>
    </row>
    <row r="190" spans="2:5" x14ac:dyDescent="0.35">
      <c r="B190" s="1">
        <v>2213</v>
      </c>
      <c r="C190" t="s">
        <v>288</v>
      </c>
      <c r="D190" s="1" t="s">
        <v>103</v>
      </c>
      <c r="E190" s="88">
        <v>0</v>
      </c>
    </row>
    <row r="191" spans="2:5" x14ac:dyDescent="0.35">
      <c r="B191" s="1">
        <v>2116</v>
      </c>
      <c r="C191" t="s">
        <v>289</v>
      </c>
      <c r="D191" s="1" t="s">
        <v>103</v>
      </c>
      <c r="E191" s="88">
        <v>0</v>
      </c>
    </row>
    <row r="192" spans="2:5" x14ac:dyDescent="0.35">
      <c r="B192" s="1">
        <v>1947</v>
      </c>
      <c r="C192" t="s">
        <v>290</v>
      </c>
      <c r="D192" s="1" t="s">
        <v>103</v>
      </c>
      <c r="E192" s="88">
        <v>0</v>
      </c>
    </row>
    <row r="193" spans="2:5" x14ac:dyDescent="0.35">
      <c r="B193" s="1">
        <v>2220</v>
      </c>
      <c r="C193" t="s">
        <v>291</v>
      </c>
      <c r="D193" s="1" t="s">
        <v>101</v>
      </c>
      <c r="E193" s="88">
        <v>6.9999999999999999E-4</v>
      </c>
    </row>
    <row r="194" spans="2:5" x14ac:dyDescent="0.35">
      <c r="B194" s="1">
        <v>1936</v>
      </c>
      <c r="C194" t="s">
        <v>292</v>
      </c>
      <c r="D194" s="1" t="s">
        <v>103</v>
      </c>
      <c r="E194" s="88">
        <v>0</v>
      </c>
    </row>
    <row r="195" spans="2:5" x14ac:dyDescent="0.35">
      <c r="B195" s="1">
        <v>1922</v>
      </c>
      <c r="C195" t="s">
        <v>293</v>
      </c>
      <c r="D195" s="1" t="s">
        <v>101</v>
      </c>
      <c r="E195" s="88">
        <v>3.0099999999999998E-2</v>
      </c>
    </row>
    <row r="196" spans="2:5" x14ac:dyDescent="0.35">
      <c r="B196" s="1">
        <v>2255</v>
      </c>
      <c r="C196" t="s">
        <v>294</v>
      </c>
      <c r="D196" s="1" t="s">
        <v>103</v>
      </c>
      <c r="E196" s="88">
        <v>0</v>
      </c>
    </row>
    <row r="197" spans="2:5" x14ac:dyDescent="0.35">
      <c r="B197" s="1">
        <v>2002</v>
      </c>
      <c r="C197" t="s">
        <v>295</v>
      </c>
      <c r="D197" s="1" t="s">
        <v>103</v>
      </c>
      <c r="E197" s="88">
        <v>0</v>
      </c>
    </row>
    <row r="198" spans="2:5" x14ac:dyDescent="0.35">
      <c r="B198" s="1">
        <v>2146</v>
      </c>
      <c r="C198" t="s">
        <v>296</v>
      </c>
      <c r="D198" s="1" t="s">
        <v>101</v>
      </c>
      <c r="E198" s="88">
        <v>3.6799999999999999E-2</v>
      </c>
    </row>
    <row r="199" spans="2:5" x14ac:dyDescent="0.35">
      <c r="B199" s="1">
        <v>2251</v>
      </c>
      <c r="C199" t="s">
        <v>297</v>
      </c>
      <c r="D199" s="1" t="s">
        <v>103</v>
      </c>
      <c r="E199" s="88">
        <v>0</v>
      </c>
    </row>
    <row r="200" spans="2:5" x14ac:dyDescent="0.35">
      <c r="B200" s="86">
        <v>1997</v>
      </c>
      <c r="C200" s="87" t="s">
        <v>298</v>
      </c>
      <c r="D200" s="86" t="s">
        <v>103</v>
      </c>
      <c r="E200" s="89">
        <v>0</v>
      </c>
    </row>
    <row r="201" spans="2:5" x14ac:dyDescent="0.35">
      <c r="B201" s="80">
        <v>1234</v>
      </c>
      <c r="C201" s="81" t="s">
        <v>299</v>
      </c>
      <c r="D201" s="80" t="s">
        <v>300</v>
      </c>
      <c r="E201" s="90">
        <v>3.1199999999999999E-2</v>
      </c>
    </row>
  </sheetData>
  <sheetProtection sheet="1" objects="1" scenarios="1"/>
  <mergeCells count="1">
    <mergeCell ref="B2:E2"/>
  </mergeCells>
  <conditionalFormatting sqref="D4:E201">
    <cfRule type="expression" dxfId="12" priority="1">
      <formula>$D4="No Rate"</formula>
    </cfRule>
  </conditionalFormatting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D4D4D4"/>
  </sheetPr>
  <dimension ref="A1:C144"/>
  <sheetViews>
    <sheetView showGridLines="0" showRowColHeaders="0" workbookViewId="0">
      <selection activeCell="B2" sqref="B2:C2"/>
    </sheetView>
  </sheetViews>
  <sheetFormatPr defaultColWidth="9.1796875" defaultRowHeight="14.5" x14ac:dyDescent="0.35"/>
  <cols>
    <col min="1" max="1" width="2.7265625" customWidth="1"/>
    <col min="2" max="2" width="10.54296875" customWidth="1"/>
    <col min="3" max="3" width="57.81640625" bestFit="1" customWidth="1"/>
  </cols>
  <sheetData>
    <row r="1" spans="1:3" x14ac:dyDescent="0.35">
      <c r="A1" s="17" t="s">
        <v>0</v>
      </c>
    </row>
    <row r="2" spans="1:3" ht="21" customHeight="1" x14ac:dyDescent="0.35">
      <c r="A2" s="17"/>
      <c r="B2" s="133" t="s">
        <v>301</v>
      </c>
      <c r="C2" s="135"/>
    </row>
    <row r="3" spans="1:3" ht="15" thickBot="1" x14ac:dyDescent="0.4">
      <c r="B3" s="92" t="s">
        <v>302</v>
      </c>
      <c r="C3" s="93" t="s">
        <v>303</v>
      </c>
    </row>
    <row r="4" spans="1:3" x14ac:dyDescent="0.35">
      <c r="B4" s="94">
        <v>4555</v>
      </c>
      <c r="C4" t="s">
        <v>304</v>
      </c>
    </row>
    <row r="5" spans="1:3" x14ac:dyDescent="0.35">
      <c r="B5" s="94">
        <v>4585</v>
      </c>
      <c r="C5" t="s">
        <v>305</v>
      </c>
    </row>
    <row r="6" spans="1:3" x14ac:dyDescent="0.35">
      <c r="B6" s="94">
        <v>17</v>
      </c>
      <c r="C6" t="s">
        <v>306</v>
      </c>
    </row>
    <row r="7" spans="1:3" x14ac:dyDescent="0.35">
      <c r="B7" s="94">
        <v>705</v>
      </c>
      <c r="C7" t="s">
        <v>307</v>
      </c>
    </row>
    <row r="8" spans="1:3" x14ac:dyDescent="0.35">
      <c r="B8" s="94">
        <v>4805</v>
      </c>
      <c r="C8" t="s">
        <v>308</v>
      </c>
    </row>
    <row r="9" spans="1:3" x14ac:dyDescent="0.35">
      <c r="B9" s="94">
        <v>323</v>
      </c>
      <c r="C9" t="s">
        <v>309</v>
      </c>
    </row>
    <row r="10" spans="1:3" x14ac:dyDescent="0.35">
      <c r="B10" s="94">
        <v>3247</v>
      </c>
      <c r="C10" t="s">
        <v>310</v>
      </c>
    </row>
    <row r="11" spans="1:3" x14ac:dyDescent="0.35">
      <c r="B11" s="94">
        <v>3580</v>
      </c>
      <c r="C11" t="s">
        <v>311</v>
      </c>
    </row>
    <row r="12" spans="1:3" x14ac:dyDescent="0.35">
      <c r="B12" s="94">
        <v>4759</v>
      </c>
      <c r="C12" t="s">
        <v>312</v>
      </c>
    </row>
    <row r="13" spans="1:3" x14ac:dyDescent="0.35">
      <c r="B13" s="94">
        <v>4728</v>
      </c>
      <c r="C13" t="s">
        <v>313</v>
      </c>
    </row>
    <row r="14" spans="1:3" x14ac:dyDescent="0.35">
      <c r="B14" s="94">
        <v>5309</v>
      </c>
      <c r="C14" t="s">
        <v>314</v>
      </c>
    </row>
    <row r="15" spans="1:3" x14ac:dyDescent="0.35">
      <c r="B15" s="94">
        <v>784</v>
      </c>
      <c r="C15" t="s">
        <v>315</v>
      </c>
    </row>
    <row r="16" spans="1:3" x14ac:dyDescent="0.35">
      <c r="B16" s="94">
        <v>5349</v>
      </c>
      <c r="C16" t="s">
        <v>316</v>
      </c>
    </row>
    <row r="17" spans="2:3" x14ac:dyDescent="0.35">
      <c r="B17" s="94">
        <v>5437</v>
      </c>
      <c r="C17" t="s">
        <v>317</v>
      </c>
    </row>
    <row r="18" spans="2:3" x14ac:dyDescent="0.35">
      <c r="B18" s="94">
        <v>3347</v>
      </c>
      <c r="C18" t="s">
        <v>318</v>
      </c>
    </row>
    <row r="19" spans="2:3" x14ac:dyDescent="0.35">
      <c r="B19" s="94">
        <v>406</v>
      </c>
      <c r="C19" t="s">
        <v>319</v>
      </c>
    </row>
    <row r="20" spans="2:3" x14ac:dyDescent="0.35">
      <c r="B20" s="94">
        <v>3400</v>
      </c>
      <c r="C20" t="s">
        <v>320</v>
      </c>
    </row>
    <row r="21" spans="2:3" x14ac:dyDescent="0.35">
      <c r="B21" s="94">
        <v>4475</v>
      </c>
      <c r="C21" t="s">
        <v>321</v>
      </c>
    </row>
    <row r="22" spans="2:3" x14ac:dyDescent="0.35">
      <c r="B22" s="94">
        <v>5440</v>
      </c>
      <c r="C22" t="s">
        <v>322</v>
      </c>
    </row>
    <row r="23" spans="2:3" x14ac:dyDescent="0.35">
      <c r="B23" s="94">
        <v>3553</v>
      </c>
      <c r="C23" t="s">
        <v>323</v>
      </c>
    </row>
    <row r="24" spans="2:3" x14ac:dyDescent="0.35">
      <c r="B24" s="94">
        <v>4395</v>
      </c>
      <c r="C24" t="s">
        <v>324</v>
      </c>
    </row>
    <row r="25" spans="2:3" x14ac:dyDescent="0.35">
      <c r="B25" s="94">
        <v>4206</v>
      </c>
      <c r="C25" t="s">
        <v>325</v>
      </c>
    </row>
    <row r="26" spans="2:3" x14ac:dyDescent="0.35">
      <c r="B26" s="94">
        <v>4802</v>
      </c>
      <c r="C26" t="s">
        <v>326</v>
      </c>
    </row>
    <row r="27" spans="2:3" x14ac:dyDescent="0.35">
      <c r="B27" s="94">
        <v>4226</v>
      </c>
      <c r="C27" t="s">
        <v>327</v>
      </c>
    </row>
    <row r="28" spans="2:3" x14ac:dyDescent="0.35">
      <c r="B28" s="94">
        <v>4223</v>
      </c>
      <c r="C28" t="s">
        <v>328</v>
      </c>
    </row>
    <row r="29" spans="2:3" x14ac:dyDescent="0.35">
      <c r="B29" s="94">
        <v>507</v>
      </c>
      <c r="C29" t="s">
        <v>329</v>
      </c>
    </row>
    <row r="30" spans="2:3" x14ac:dyDescent="0.35">
      <c r="B30" s="94">
        <v>4592</v>
      </c>
      <c r="C30" t="s">
        <v>330</v>
      </c>
    </row>
    <row r="31" spans="2:3" x14ac:dyDescent="0.35">
      <c r="B31" s="94">
        <v>3434</v>
      </c>
      <c r="C31" t="s">
        <v>331</v>
      </c>
    </row>
    <row r="32" spans="2:3" x14ac:dyDescent="0.35">
      <c r="B32" s="94">
        <v>5251</v>
      </c>
      <c r="C32" t="s">
        <v>332</v>
      </c>
    </row>
    <row r="33" spans="2:3" x14ac:dyDescent="0.35">
      <c r="B33" s="94">
        <v>5298</v>
      </c>
      <c r="C33" t="s">
        <v>333</v>
      </c>
    </row>
    <row r="34" spans="2:3" x14ac:dyDescent="0.35">
      <c r="B34" s="94">
        <v>3348</v>
      </c>
      <c r="C34" t="s">
        <v>334</v>
      </c>
    </row>
    <row r="35" spans="2:3" x14ac:dyDescent="0.35">
      <c r="B35" s="94">
        <v>5384</v>
      </c>
      <c r="C35" t="s">
        <v>335</v>
      </c>
    </row>
    <row r="36" spans="2:3" x14ac:dyDescent="0.35">
      <c r="B36" s="94">
        <v>5441</v>
      </c>
      <c r="C36" t="s">
        <v>336</v>
      </c>
    </row>
    <row r="37" spans="2:3" x14ac:dyDescent="0.35">
      <c r="B37" s="94">
        <v>4850</v>
      </c>
      <c r="C37" t="s">
        <v>337</v>
      </c>
    </row>
    <row r="38" spans="2:3" x14ac:dyDescent="0.35">
      <c r="B38" s="94">
        <v>4545</v>
      </c>
      <c r="C38" t="s">
        <v>338</v>
      </c>
    </row>
    <row r="39" spans="2:3" x14ac:dyDescent="0.35">
      <c r="B39" s="94">
        <v>3361</v>
      </c>
      <c r="C39" t="s">
        <v>339</v>
      </c>
    </row>
    <row r="40" spans="2:3" x14ac:dyDescent="0.35">
      <c r="B40" s="94">
        <v>302</v>
      </c>
      <c r="C40" t="s">
        <v>340</v>
      </c>
    </row>
    <row r="41" spans="2:3" x14ac:dyDescent="0.35">
      <c r="B41" s="94">
        <v>3991</v>
      </c>
      <c r="C41" t="s">
        <v>341</v>
      </c>
    </row>
    <row r="42" spans="2:3" x14ac:dyDescent="0.35">
      <c r="B42" s="94">
        <v>4505</v>
      </c>
      <c r="C42" t="s">
        <v>342</v>
      </c>
    </row>
    <row r="43" spans="2:3" x14ac:dyDescent="0.35">
      <c r="B43" s="94">
        <v>4595</v>
      </c>
      <c r="C43" t="s">
        <v>343</v>
      </c>
    </row>
    <row r="44" spans="2:3" x14ac:dyDescent="0.35">
      <c r="B44" s="94">
        <v>1205</v>
      </c>
      <c r="C44" t="s">
        <v>344</v>
      </c>
    </row>
    <row r="45" spans="2:3" x14ac:dyDescent="0.35">
      <c r="B45" s="94">
        <v>4040</v>
      </c>
      <c r="C45" t="s">
        <v>345</v>
      </c>
    </row>
    <row r="46" spans="2:3" x14ac:dyDescent="0.35">
      <c r="B46" s="94">
        <v>5392</v>
      </c>
      <c r="C46" t="s">
        <v>346</v>
      </c>
    </row>
    <row r="47" spans="2:3" x14ac:dyDescent="0.35">
      <c r="B47" s="94">
        <v>307</v>
      </c>
      <c r="C47" t="s">
        <v>347</v>
      </c>
    </row>
    <row r="48" spans="2:3" x14ac:dyDescent="0.35">
      <c r="B48" s="94">
        <v>4601</v>
      </c>
      <c r="C48" t="s">
        <v>348</v>
      </c>
    </row>
    <row r="49" spans="2:3" x14ac:dyDescent="0.35">
      <c r="B49" s="94">
        <v>5455</v>
      </c>
      <c r="C49" t="s">
        <v>349</v>
      </c>
    </row>
    <row r="50" spans="2:3" x14ac:dyDescent="0.35">
      <c r="B50" s="94">
        <v>3362</v>
      </c>
      <c r="C50" t="s">
        <v>350</v>
      </c>
    </row>
    <row r="51" spans="2:3" x14ac:dyDescent="0.35">
      <c r="B51" s="94">
        <v>4867</v>
      </c>
      <c r="C51" t="s">
        <v>351</v>
      </c>
    </row>
    <row r="52" spans="2:3" x14ac:dyDescent="0.35">
      <c r="B52" s="94">
        <v>1358</v>
      </c>
      <c r="C52" t="s">
        <v>352</v>
      </c>
    </row>
    <row r="53" spans="2:3" x14ac:dyDescent="0.35">
      <c r="B53" s="94">
        <v>3351</v>
      </c>
      <c r="C53" t="s">
        <v>353</v>
      </c>
    </row>
    <row r="54" spans="2:3" x14ac:dyDescent="0.35">
      <c r="B54" s="94">
        <v>1079</v>
      </c>
      <c r="C54" t="s">
        <v>354</v>
      </c>
    </row>
    <row r="55" spans="2:3" x14ac:dyDescent="0.35">
      <c r="B55" s="94">
        <v>4637</v>
      </c>
      <c r="C55" t="s">
        <v>355</v>
      </c>
    </row>
    <row r="56" spans="2:3" x14ac:dyDescent="0.35">
      <c r="B56" s="94">
        <v>5150</v>
      </c>
      <c r="C56" t="s">
        <v>356</v>
      </c>
    </row>
    <row r="57" spans="2:3" x14ac:dyDescent="0.35">
      <c r="B57" s="94">
        <v>3363</v>
      </c>
      <c r="C57" t="s">
        <v>357</v>
      </c>
    </row>
    <row r="58" spans="2:3" x14ac:dyDescent="0.35">
      <c r="B58" s="94">
        <v>4210</v>
      </c>
      <c r="C58" t="s">
        <v>358</v>
      </c>
    </row>
    <row r="59" spans="2:3" x14ac:dyDescent="0.35">
      <c r="B59" s="94">
        <v>1087</v>
      </c>
      <c r="C59" t="s">
        <v>359</v>
      </c>
    </row>
    <row r="60" spans="2:3" x14ac:dyDescent="0.35">
      <c r="B60" s="94">
        <v>5218</v>
      </c>
      <c r="C60" t="s">
        <v>360</v>
      </c>
    </row>
    <row r="61" spans="2:3" x14ac:dyDescent="0.35">
      <c r="B61" s="94">
        <v>5205</v>
      </c>
      <c r="C61" t="s">
        <v>361</v>
      </c>
    </row>
    <row r="62" spans="2:3" x14ac:dyDescent="0.35">
      <c r="B62" s="94">
        <v>5572</v>
      </c>
      <c r="C62" t="s">
        <v>362</v>
      </c>
    </row>
    <row r="63" spans="2:3" x14ac:dyDescent="0.35">
      <c r="B63" s="94">
        <v>3440</v>
      </c>
      <c r="C63" t="s">
        <v>363</v>
      </c>
    </row>
    <row r="64" spans="2:3" x14ac:dyDescent="0.35">
      <c r="B64" s="94">
        <v>5060</v>
      </c>
      <c r="C64" t="s">
        <v>364</v>
      </c>
    </row>
    <row r="65" spans="2:3" x14ac:dyDescent="0.35">
      <c r="B65" s="94">
        <v>4667</v>
      </c>
      <c r="C65" t="s">
        <v>365</v>
      </c>
    </row>
    <row r="66" spans="2:3" x14ac:dyDescent="0.35">
      <c r="B66" s="94">
        <v>3615</v>
      </c>
      <c r="C66" t="s">
        <v>366</v>
      </c>
    </row>
    <row r="67" spans="2:3" x14ac:dyDescent="0.35">
      <c r="B67" s="94">
        <v>3240</v>
      </c>
      <c r="C67" t="s">
        <v>367</v>
      </c>
    </row>
    <row r="68" spans="2:3" x14ac:dyDescent="0.35">
      <c r="B68" s="94">
        <v>4821</v>
      </c>
      <c r="C68" t="s">
        <v>368</v>
      </c>
    </row>
    <row r="69" spans="2:3" x14ac:dyDescent="0.35">
      <c r="B69" s="94">
        <v>2994</v>
      </c>
      <c r="C69" t="s">
        <v>369</v>
      </c>
    </row>
    <row r="70" spans="2:3" x14ac:dyDescent="0.35">
      <c r="B70" s="94">
        <v>3461</v>
      </c>
      <c r="C70" t="s">
        <v>370</v>
      </c>
    </row>
    <row r="71" spans="2:3" x14ac:dyDescent="0.35">
      <c r="B71" s="94">
        <v>4593</v>
      </c>
      <c r="C71" t="s">
        <v>371</v>
      </c>
    </row>
    <row r="72" spans="2:3" x14ac:dyDescent="0.35">
      <c r="B72" s="94">
        <v>594</v>
      </c>
      <c r="C72" t="s">
        <v>372</v>
      </c>
    </row>
    <row r="73" spans="2:3" x14ac:dyDescent="0.35">
      <c r="B73" s="94">
        <v>4740</v>
      </c>
      <c r="C73" t="s">
        <v>373</v>
      </c>
    </row>
    <row r="74" spans="2:3" x14ac:dyDescent="0.35">
      <c r="B74" s="94">
        <v>4369</v>
      </c>
      <c r="C74" t="s">
        <v>374</v>
      </c>
    </row>
    <row r="75" spans="2:3" x14ac:dyDescent="0.35">
      <c r="B75" s="94">
        <v>4745</v>
      </c>
      <c r="C75" t="s">
        <v>375</v>
      </c>
    </row>
    <row r="76" spans="2:3" x14ac:dyDescent="0.35">
      <c r="B76" s="94">
        <v>1095</v>
      </c>
      <c r="C76" t="s">
        <v>376</v>
      </c>
    </row>
    <row r="77" spans="2:3" x14ac:dyDescent="0.35">
      <c r="B77" s="94">
        <v>5252</v>
      </c>
      <c r="C77" t="s">
        <v>377</v>
      </c>
    </row>
    <row r="78" spans="2:3" x14ac:dyDescent="0.35">
      <c r="B78" s="94">
        <v>3579</v>
      </c>
      <c r="C78" t="s">
        <v>378</v>
      </c>
    </row>
    <row r="79" spans="2:3" x14ac:dyDescent="0.35">
      <c r="B79" s="94">
        <v>3490</v>
      </c>
      <c r="C79" t="s">
        <v>379</v>
      </c>
    </row>
    <row r="80" spans="2:3" x14ac:dyDescent="0.35">
      <c r="B80" s="94">
        <v>4041</v>
      </c>
      <c r="C80" t="s">
        <v>380</v>
      </c>
    </row>
    <row r="81" spans="2:3" x14ac:dyDescent="0.35">
      <c r="B81" s="94">
        <v>4202</v>
      </c>
      <c r="C81" t="s">
        <v>381</v>
      </c>
    </row>
    <row r="82" spans="2:3" x14ac:dyDescent="0.35">
      <c r="B82" s="94">
        <v>4234</v>
      </c>
      <c r="C82" t="s">
        <v>382</v>
      </c>
    </row>
    <row r="83" spans="2:3" x14ac:dyDescent="0.35">
      <c r="B83" s="94">
        <v>3365</v>
      </c>
      <c r="C83" t="s">
        <v>383</v>
      </c>
    </row>
    <row r="84" spans="2:3" x14ac:dyDescent="0.35">
      <c r="B84" s="94">
        <v>3451</v>
      </c>
      <c r="C84" t="s">
        <v>384</v>
      </c>
    </row>
    <row r="85" spans="2:3" x14ac:dyDescent="0.35">
      <c r="B85" s="94">
        <v>3528</v>
      </c>
      <c r="C85" t="s">
        <v>385</v>
      </c>
    </row>
    <row r="86" spans="2:3" x14ac:dyDescent="0.35">
      <c r="B86" s="94">
        <v>4399</v>
      </c>
      <c r="C86" t="s">
        <v>386</v>
      </c>
    </row>
    <row r="87" spans="2:3" x14ac:dyDescent="0.35">
      <c r="B87" s="94">
        <v>2735</v>
      </c>
      <c r="C87" t="s">
        <v>387</v>
      </c>
    </row>
    <row r="88" spans="2:3" x14ac:dyDescent="0.35">
      <c r="B88" s="94">
        <v>5622</v>
      </c>
      <c r="C88" t="s">
        <v>388</v>
      </c>
    </row>
    <row r="89" spans="2:3" x14ac:dyDescent="0.35">
      <c r="B89" s="94">
        <v>5446</v>
      </c>
      <c r="C89" t="s">
        <v>389</v>
      </c>
    </row>
    <row r="90" spans="2:3" x14ac:dyDescent="0.35">
      <c r="B90" s="94">
        <v>5491</v>
      </c>
      <c r="C90" t="s">
        <v>390</v>
      </c>
    </row>
    <row r="91" spans="2:3" x14ac:dyDescent="0.35">
      <c r="B91" s="94">
        <v>4820</v>
      </c>
      <c r="C91" t="s">
        <v>391</v>
      </c>
    </row>
    <row r="92" spans="2:3" x14ac:dyDescent="0.35">
      <c r="B92" s="94">
        <v>4690</v>
      </c>
      <c r="C92" t="s">
        <v>392</v>
      </c>
    </row>
    <row r="93" spans="2:3" x14ac:dyDescent="0.35">
      <c r="B93" s="94">
        <v>5061</v>
      </c>
      <c r="C93" t="s">
        <v>393</v>
      </c>
    </row>
    <row r="94" spans="2:3" x14ac:dyDescent="0.35">
      <c r="B94" s="94">
        <v>3360</v>
      </c>
      <c r="C94" t="s">
        <v>394</v>
      </c>
    </row>
    <row r="95" spans="2:3" x14ac:dyDescent="0.35">
      <c r="B95" s="94">
        <v>4391</v>
      </c>
      <c r="C95" t="s">
        <v>395</v>
      </c>
    </row>
    <row r="96" spans="2:3" x14ac:dyDescent="0.35">
      <c r="B96" s="94">
        <v>15</v>
      </c>
      <c r="C96" t="s">
        <v>396</v>
      </c>
    </row>
    <row r="97" spans="2:3" x14ac:dyDescent="0.35">
      <c r="B97" s="94">
        <v>4400</v>
      </c>
      <c r="C97" t="s">
        <v>397</v>
      </c>
    </row>
    <row r="98" spans="2:3" x14ac:dyDescent="0.35">
      <c r="B98" s="94">
        <v>4534</v>
      </c>
      <c r="C98" t="s">
        <v>398</v>
      </c>
    </row>
    <row r="99" spans="2:3" x14ac:dyDescent="0.35">
      <c r="B99" s="94">
        <v>223</v>
      </c>
      <c r="C99" t="s">
        <v>399</v>
      </c>
    </row>
    <row r="100" spans="2:3" x14ac:dyDescent="0.35">
      <c r="B100" s="94">
        <v>3356</v>
      </c>
      <c r="C100" t="s">
        <v>400</v>
      </c>
    </row>
    <row r="101" spans="2:3" x14ac:dyDescent="0.35">
      <c r="B101" s="94">
        <v>4729</v>
      </c>
      <c r="C101" t="s">
        <v>401</v>
      </c>
    </row>
    <row r="102" spans="2:3" x14ac:dyDescent="0.35">
      <c r="B102" s="94">
        <v>310</v>
      </c>
      <c r="C102" t="s">
        <v>402</v>
      </c>
    </row>
    <row r="103" spans="2:3" x14ac:dyDescent="0.35">
      <c r="B103" s="94">
        <v>4818</v>
      </c>
      <c r="C103" t="s">
        <v>403</v>
      </c>
    </row>
    <row r="104" spans="2:3" x14ac:dyDescent="0.35">
      <c r="B104" s="94">
        <v>4079</v>
      </c>
      <c r="C104" t="s">
        <v>404</v>
      </c>
    </row>
    <row r="105" spans="2:3" x14ac:dyDescent="0.35">
      <c r="B105" s="94">
        <v>4216</v>
      </c>
      <c r="C105" t="s">
        <v>405</v>
      </c>
    </row>
    <row r="106" spans="2:3" x14ac:dyDescent="0.35">
      <c r="B106" s="94">
        <v>3233</v>
      </c>
      <c r="C106" t="s">
        <v>406</v>
      </c>
    </row>
    <row r="107" spans="2:3" x14ac:dyDescent="0.35">
      <c r="B107" s="94">
        <v>5250</v>
      </c>
      <c r="C107" t="s">
        <v>407</v>
      </c>
    </row>
    <row r="108" spans="2:3" x14ac:dyDescent="0.35">
      <c r="B108" s="94">
        <v>4856</v>
      </c>
      <c r="C108" t="s">
        <v>408</v>
      </c>
    </row>
    <row r="109" spans="2:3" x14ac:dyDescent="0.35">
      <c r="B109" s="94">
        <v>4822</v>
      </c>
      <c r="C109" t="s">
        <v>409</v>
      </c>
    </row>
    <row r="110" spans="2:3" x14ac:dyDescent="0.35">
      <c r="B110" s="94">
        <v>4581</v>
      </c>
      <c r="C110" t="s">
        <v>410</v>
      </c>
    </row>
    <row r="111" spans="2:3" x14ac:dyDescent="0.35">
      <c r="B111" s="94">
        <v>3505</v>
      </c>
      <c r="C111" t="s">
        <v>411</v>
      </c>
    </row>
    <row r="112" spans="2:3" x14ac:dyDescent="0.35">
      <c r="B112" s="94">
        <v>958</v>
      </c>
      <c r="C112" t="s">
        <v>412</v>
      </c>
    </row>
    <row r="113" spans="2:3" x14ac:dyDescent="0.35">
      <c r="B113" s="94">
        <v>4833</v>
      </c>
      <c r="C113" t="s">
        <v>413</v>
      </c>
    </row>
    <row r="114" spans="2:3" x14ac:dyDescent="0.35">
      <c r="B114" s="94">
        <v>2728</v>
      </c>
      <c r="C114" t="s">
        <v>414</v>
      </c>
    </row>
    <row r="115" spans="2:3" x14ac:dyDescent="0.35">
      <c r="B115" s="94">
        <v>4220</v>
      </c>
      <c r="C115" t="s">
        <v>415</v>
      </c>
    </row>
    <row r="116" spans="2:3" x14ac:dyDescent="0.35">
      <c r="B116" s="94">
        <v>4468</v>
      </c>
      <c r="C116" t="s">
        <v>416</v>
      </c>
    </row>
    <row r="117" spans="2:3" x14ac:dyDescent="0.35">
      <c r="B117" s="94">
        <v>4038</v>
      </c>
      <c r="C117" t="s">
        <v>417</v>
      </c>
    </row>
    <row r="118" spans="2:3" x14ac:dyDescent="0.35">
      <c r="B118" s="94">
        <v>0</v>
      </c>
      <c r="C118" t="s">
        <v>418</v>
      </c>
    </row>
    <row r="119" spans="2:3" x14ac:dyDescent="0.35">
      <c r="B119" s="94">
        <v>4702</v>
      </c>
      <c r="C119" t="s">
        <v>418</v>
      </c>
    </row>
    <row r="120" spans="2:3" x14ac:dyDescent="0.35">
      <c r="B120" s="94">
        <v>4221</v>
      </c>
      <c r="C120" t="s">
        <v>419</v>
      </c>
    </row>
    <row r="121" spans="2:3" x14ac:dyDescent="0.35">
      <c r="B121" s="94">
        <v>5505</v>
      </c>
      <c r="C121" t="s">
        <v>420</v>
      </c>
    </row>
    <row r="122" spans="2:3" x14ac:dyDescent="0.35">
      <c r="B122" s="94">
        <v>4480</v>
      </c>
      <c r="C122" t="s">
        <v>421</v>
      </c>
    </row>
    <row r="123" spans="2:3" x14ac:dyDescent="0.35">
      <c r="B123" s="94">
        <v>4602</v>
      </c>
      <c r="C123" t="s">
        <v>422</v>
      </c>
    </row>
    <row r="124" spans="2:3" x14ac:dyDescent="0.35">
      <c r="B124" s="94">
        <v>4760</v>
      </c>
      <c r="C124" t="s">
        <v>423</v>
      </c>
    </row>
    <row r="125" spans="2:3" x14ac:dyDescent="0.35">
      <c r="B125" s="94">
        <v>4670</v>
      </c>
      <c r="C125" t="s">
        <v>424</v>
      </c>
    </row>
    <row r="126" spans="2:3" x14ac:dyDescent="0.35">
      <c r="B126" s="94">
        <v>4823</v>
      </c>
      <c r="C126" t="s">
        <v>425</v>
      </c>
    </row>
    <row r="127" spans="2:3" x14ac:dyDescent="0.35">
      <c r="B127" s="94">
        <v>4484</v>
      </c>
      <c r="C127" t="s">
        <v>426</v>
      </c>
    </row>
    <row r="128" spans="2:3" x14ac:dyDescent="0.35">
      <c r="B128" s="94">
        <v>5444</v>
      </c>
      <c r="C128" t="s">
        <v>427</v>
      </c>
    </row>
    <row r="129" spans="2:3" x14ac:dyDescent="0.35">
      <c r="B129" s="94">
        <v>5385</v>
      </c>
      <c r="C129" t="s">
        <v>428</v>
      </c>
    </row>
    <row r="130" spans="2:3" x14ac:dyDescent="0.35">
      <c r="B130" s="94">
        <v>4746</v>
      </c>
      <c r="C130" t="s">
        <v>429</v>
      </c>
    </row>
    <row r="131" spans="2:3" x14ac:dyDescent="0.35">
      <c r="B131" s="94">
        <v>4604</v>
      </c>
      <c r="C131" t="s">
        <v>430</v>
      </c>
    </row>
    <row r="132" spans="2:3" x14ac:dyDescent="0.35">
      <c r="B132" s="94">
        <v>4720</v>
      </c>
      <c r="C132" t="s">
        <v>431</v>
      </c>
    </row>
    <row r="133" spans="2:3" x14ac:dyDescent="0.35">
      <c r="B133" s="94">
        <v>5304</v>
      </c>
      <c r="C133" t="s">
        <v>432</v>
      </c>
    </row>
    <row r="134" spans="2:3" x14ac:dyDescent="0.35">
      <c r="B134" s="94">
        <v>3452</v>
      </c>
      <c r="C134" t="s">
        <v>433</v>
      </c>
    </row>
    <row r="135" spans="2:3" x14ac:dyDescent="0.35">
      <c r="B135" s="94">
        <v>3401</v>
      </c>
      <c r="C135" t="s">
        <v>434</v>
      </c>
    </row>
    <row r="136" spans="2:3" x14ac:dyDescent="0.35">
      <c r="B136" s="94">
        <v>3616</v>
      </c>
      <c r="C136" t="s">
        <v>435</v>
      </c>
    </row>
    <row r="137" spans="2:3" x14ac:dyDescent="0.35">
      <c r="B137" s="94">
        <v>1861</v>
      </c>
      <c r="C137" t="s">
        <v>436</v>
      </c>
    </row>
    <row r="138" spans="2:3" x14ac:dyDescent="0.35">
      <c r="B138" s="94">
        <v>4390</v>
      </c>
      <c r="C138" t="s">
        <v>437</v>
      </c>
    </row>
    <row r="139" spans="2:3" x14ac:dyDescent="0.35">
      <c r="B139" s="94">
        <v>3229</v>
      </c>
      <c r="C139" t="s">
        <v>438</v>
      </c>
    </row>
    <row r="140" spans="2:3" x14ac:dyDescent="0.35">
      <c r="B140" s="94">
        <v>4045</v>
      </c>
      <c r="C140" t="s">
        <v>439</v>
      </c>
    </row>
    <row r="141" spans="2:3" x14ac:dyDescent="0.35">
      <c r="B141" s="94">
        <v>5457</v>
      </c>
      <c r="C141" t="s">
        <v>440</v>
      </c>
    </row>
    <row r="142" spans="2:3" x14ac:dyDescent="0.35">
      <c r="B142" s="94">
        <v>4058</v>
      </c>
      <c r="C142" t="s">
        <v>441</v>
      </c>
    </row>
    <row r="143" spans="2:3" x14ac:dyDescent="0.35">
      <c r="B143" s="94">
        <v>4230</v>
      </c>
      <c r="C143" t="s">
        <v>442</v>
      </c>
    </row>
    <row r="144" spans="2:3" x14ac:dyDescent="0.35">
      <c r="B144" s="94">
        <v>5063</v>
      </c>
      <c r="C144" t="s">
        <v>443</v>
      </c>
    </row>
  </sheetData>
  <sheetProtection sheet="1" objects="1" scenarios="1"/>
  <mergeCells count="1">
    <mergeCell ref="B2:C2"/>
  </mergeCells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INSTRUCTIONS</vt:lpstr>
      <vt:lpstr>District Plan</vt:lpstr>
      <vt:lpstr>Dallas Comm.Charter School Plan</vt:lpstr>
      <vt:lpstr>Luckiamute Valley Charter Plan</vt:lpstr>
      <vt:lpstr>Example District Plan</vt:lpstr>
      <vt:lpstr>Example Charter School Plan</vt:lpstr>
      <vt:lpstr>Dropdown Values</vt:lpstr>
      <vt:lpstr>Indirect Rates 21-22</vt:lpstr>
      <vt:lpstr>Charter School IDs</vt:lpstr>
      <vt:lpstr>ESSER III Allocations</vt:lpstr>
      <vt:lpstr>Accessible PDF</vt:lpstr>
      <vt:lpstr>'ESSER III Allocations'!Print_Area</vt:lpstr>
      <vt:lpstr>'Dallas Comm.Charter School Plan'!Print_Titles</vt:lpstr>
      <vt:lpstr>'District Plan'!Print_Titles</vt:lpstr>
      <vt:lpstr>'ESSER III Allocations'!Print_Titles</vt:lpstr>
      <vt:lpstr>'Example Charter School Plan'!Print_Titles</vt:lpstr>
      <vt:lpstr>'Example District Plan'!Print_Titles</vt:lpstr>
      <vt:lpstr>'Luckiamute Valley Charter Plan'!Print_Titles</vt:lpstr>
    </vt:vector>
  </TitlesOfParts>
  <Manager/>
  <Company>Oregon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ESSER III Integrated Planning Tool</dc:title>
  <dc:subject/>
  <dc:creator>"halseyj"</dc:creator>
  <cp:keywords/>
  <dc:description/>
  <cp:lastModifiedBy>Tami Montague</cp:lastModifiedBy>
  <cp:revision/>
  <dcterms:created xsi:type="dcterms:W3CDTF">2020-01-15T23:44:12Z</dcterms:created>
  <dcterms:modified xsi:type="dcterms:W3CDTF">2022-04-11T18:20:31Z</dcterms:modified>
  <cp:category/>
  <cp:contentStatus/>
</cp:coreProperties>
</file>